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arian.co\Desktop\"/>
    </mc:Choice>
  </mc:AlternateContent>
  <workbookProtection workbookPassword="979C" lockStructure="1"/>
  <bookViews>
    <workbookView xWindow="-120" yWindow="-120" windowWidth="20640" windowHeight="11160" tabRatio="890" firstSheet="1" activeTab="9"/>
  </bookViews>
  <sheets>
    <sheet name="فهرست" sheetId="39" r:id="rId1"/>
    <sheet name="1" sheetId="40" r:id="rId2"/>
    <sheet name="2" sheetId="38" r:id="rId3"/>
    <sheet name="3" sheetId="13" r:id="rId4"/>
    <sheet name="4" sheetId="15" r:id="rId5"/>
    <sheet name="5" sheetId="18" r:id="rId6"/>
    <sheet name="6" sheetId="22" r:id="rId7"/>
    <sheet name="19" sheetId="34" state="hidden" r:id="rId8"/>
    <sheet name="8" sheetId="21" r:id="rId9"/>
    <sheet name="7" sheetId="41" r:id="rId10"/>
    <sheet name="9" sheetId="42" r:id="rId11"/>
    <sheet name="10" sheetId="36" r:id="rId12"/>
    <sheet name="11" sheetId="46" r:id="rId13"/>
    <sheet name="12" sheetId="16" r:id="rId14"/>
    <sheet name="فرم ارزیابی (2)" sheetId="49" state="hidden" r:id="rId15"/>
    <sheet name="فرم ارزیابی " sheetId="50" state="hidden" r:id="rId16"/>
    <sheet name="فرم امتیاز ارزیابی " sheetId="51" state="hidden" r:id="rId17"/>
  </sheets>
  <definedNames>
    <definedName name="_xlnm._FilterDatabase" localSheetId="3" hidden="1">'3'!#REF!</definedName>
    <definedName name="_xlnm.Print_Area" localSheetId="12">'11'!$A$2:$E$25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4" i="16" l="1"/>
  <c r="U53" i="16"/>
  <c r="G44" i="16"/>
  <c r="U28" i="41" l="1"/>
  <c r="U58" i="16" s="1"/>
  <c r="R28" i="41"/>
  <c r="V10" i="16" l="1"/>
  <c r="T28" i="41"/>
  <c r="G6" i="41"/>
  <c r="G5" i="41"/>
  <c r="D6" i="41"/>
  <c r="D5" i="41"/>
  <c r="P5" i="41" l="1"/>
  <c r="R5" i="41"/>
  <c r="R6" i="41"/>
  <c r="S5" i="41"/>
  <c r="S6" i="41"/>
  <c r="U5" i="41"/>
  <c r="U6" i="41"/>
  <c r="U4" i="41"/>
  <c r="S4" i="41"/>
  <c r="R4" i="41"/>
  <c r="P6" i="41"/>
  <c r="P4" i="41"/>
  <c r="B1" i="46" l="1"/>
  <c r="B1" i="41"/>
  <c r="I27" i="41"/>
  <c r="I26" i="41"/>
  <c r="I25" i="41"/>
  <c r="I28" i="41" l="1"/>
  <c r="V15" i="16"/>
  <c r="B52" i="51" l="1"/>
  <c r="D50" i="51"/>
  <c r="B56" i="51" s="1"/>
  <c r="D40" i="51"/>
  <c r="B55" i="51" s="1"/>
  <c r="D28" i="51"/>
  <c r="D11" i="51"/>
  <c r="B53" i="51" s="1"/>
  <c r="C50" i="51"/>
  <c r="C40" i="51"/>
  <c r="C28" i="51"/>
  <c r="C11" i="51"/>
  <c r="B54" i="51" l="1"/>
  <c r="B57" i="51"/>
  <c r="C102" i="50"/>
  <c r="A102" i="50"/>
  <c r="C101" i="50"/>
  <c r="A101" i="50"/>
  <c r="C100" i="50"/>
  <c r="A100" i="50"/>
  <c r="C99" i="50"/>
  <c r="A99" i="50"/>
  <c r="C98" i="50"/>
  <c r="A98" i="50"/>
  <c r="C97" i="50"/>
  <c r="A97" i="50"/>
  <c r="C96" i="50"/>
  <c r="A96" i="50"/>
  <c r="C95" i="50"/>
  <c r="A95" i="50"/>
  <c r="C94" i="50"/>
  <c r="A94" i="50"/>
  <c r="C93" i="50"/>
  <c r="A93" i="50"/>
  <c r="D89" i="50"/>
  <c r="C89" i="50"/>
  <c r="B89" i="50"/>
  <c r="A89" i="50"/>
  <c r="D88" i="50"/>
  <c r="C88" i="50"/>
  <c r="B88" i="50"/>
  <c r="A88" i="50"/>
  <c r="D87" i="50"/>
  <c r="C87" i="50"/>
  <c r="B87" i="50"/>
  <c r="A87" i="50"/>
  <c r="D86" i="50"/>
  <c r="C86" i="50"/>
  <c r="B86" i="50"/>
  <c r="A86" i="50"/>
  <c r="D85" i="50"/>
  <c r="C85" i="50"/>
  <c r="B85" i="50"/>
  <c r="A85" i="50"/>
  <c r="D84" i="50"/>
  <c r="C84" i="50"/>
  <c r="B84" i="50"/>
  <c r="A84" i="50"/>
  <c r="D83" i="50"/>
  <c r="C83" i="50"/>
  <c r="B83" i="50"/>
  <c r="A83" i="50"/>
  <c r="D82" i="50"/>
  <c r="C82" i="50"/>
  <c r="B82" i="50"/>
  <c r="A82" i="50"/>
  <c r="D81" i="50"/>
  <c r="C81" i="50"/>
  <c r="B81" i="50"/>
  <c r="A81" i="50"/>
  <c r="D80" i="50"/>
  <c r="C80" i="50"/>
  <c r="B80" i="50"/>
  <c r="A80" i="50"/>
  <c r="C79" i="50"/>
  <c r="A79" i="50"/>
  <c r="F76" i="50"/>
  <c r="E76" i="50"/>
  <c r="D76" i="50"/>
  <c r="C76" i="50"/>
  <c r="B76" i="50"/>
  <c r="A76" i="50"/>
  <c r="F75" i="50"/>
  <c r="E75" i="50"/>
  <c r="D75" i="50"/>
  <c r="C75" i="50"/>
  <c r="B75" i="50"/>
  <c r="A75" i="50"/>
  <c r="F74" i="50"/>
  <c r="E74" i="50"/>
  <c r="D74" i="50"/>
  <c r="C74" i="50"/>
  <c r="B74" i="50"/>
  <c r="A74" i="50"/>
  <c r="F73" i="50"/>
  <c r="E73" i="50"/>
  <c r="D73" i="50"/>
  <c r="C73" i="50"/>
  <c r="B73" i="50"/>
  <c r="A73" i="50"/>
  <c r="F72" i="50"/>
  <c r="E72" i="50"/>
  <c r="D72" i="50"/>
  <c r="C72" i="50"/>
  <c r="B72" i="50"/>
  <c r="A72" i="50"/>
  <c r="F71" i="50"/>
  <c r="E71" i="50"/>
  <c r="D71" i="50"/>
  <c r="C71" i="50"/>
  <c r="B71" i="50"/>
  <c r="A71" i="50"/>
  <c r="F70" i="50"/>
  <c r="E70" i="50"/>
  <c r="D70" i="50"/>
  <c r="C70" i="50"/>
  <c r="B70" i="50"/>
  <c r="A70" i="50"/>
  <c r="F69" i="50"/>
  <c r="E69" i="50"/>
  <c r="D69" i="50"/>
  <c r="C69" i="50"/>
  <c r="B69" i="50"/>
  <c r="A69" i="50"/>
  <c r="F68" i="50"/>
  <c r="E68" i="50"/>
  <c r="D68" i="50"/>
  <c r="C68" i="50"/>
  <c r="B68" i="50"/>
  <c r="A68" i="50"/>
  <c r="F67" i="50"/>
  <c r="E67" i="50"/>
  <c r="D67" i="50"/>
  <c r="C67" i="50"/>
  <c r="B67" i="50"/>
  <c r="A67" i="50"/>
  <c r="F66" i="50"/>
  <c r="E66" i="50"/>
  <c r="D66" i="50"/>
  <c r="C66" i="50"/>
  <c r="B66" i="50"/>
  <c r="A66" i="50"/>
  <c r="F65" i="50"/>
  <c r="E65" i="50"/>
  <c r="D65" i="50"/>
  <c r="C65" i="50"/>
  <c r="B65" i="50"/>
  <c r="A65" i="50"/>
  <c r="F64" i="50"/>
  <c r="E64" i="50"/>
  <c r="D64" i="50"/>
  <c r="C64" i="50"/>
  <c r="B64" i="50"/>
  <c r="A64" i="50"/>
  <c r="F63" i="50"/>
  <c r="E63" i="50"/>
  <c r="D63" i="50"/>
  <c r="C63" i="50"/>
  <c r="B63" i="50"/>
  <c r="A63" i="50"/>
  <c r="F62" i="50"/>
  <c r="E62" i="50"/>
  <c r="D62" i="50"/>
  <c r="C62" i="50"/>
  <c r="B62" i="50"/>
  <c r="A62" i="50"/>
  <c r="D58" i="50"/>
  <c r="C58" i="50"/>
  <c r="B58" i="50"/>
  <c r="A58" i="50"/>
  <c r="D57" i="50"/>
  <c r="C57" i="50"/>
  <c r="B57" i="50"/>
  <c r="A57" i="50"/>
  <c r="D56" i="50"/>
  <c r="C56" i="50"/>
  <c r="B56" i="50"/>
  <c r="A56" i="50"/>
  <c r="D55" i="50"/>
  <c r="C55" i="50"/>
  <c r="B55" i="50"/>
  <c r="A55" i="50"/>
  <c r="D54" i="50"/>
  <c r="C54" i="50"/>
  <c r="B54" i="50"/>
  <c r="A54" i="50"/>
  <c r="D53" i="50"/>
  <c r="C53" i="50"/>
  <c r="B53" i="50"/>
  <c r="A53" i="50"/>
  <c r="D52" i="50"/>
  <c r="C52" i="50"/>
  <c r="B52" i="50"/>
  <c r="A52" i="50"/>
  <c r="D51" i="50"/>
  <c r="C51" i="50"/>
  <c r="B51" i="50"/>
  <c r="A51" i="50"/>
  <c r="D50" i="50"/>
  <c r="C50" i="50"/>
  <c r="B50" i="50"/>
  <c r="A50" i="50"/>
  <c r="D49" i="50"/>
  <c r="C49" i="50"/>
  <c r="B49" i="50"/>
  <c r="A49" i="50"/>
  <c r="D48" i="50"/>
  <c r="C48" i="50"/>
  <c r="B48" i="50"/>
  <c r="A48" i="50"/>
  <c r="D47" i="50"/>
  <c r="C47" i="50"/>
  <c r="B47" i="50"/>
  <c r="A47" i="50"/>
  <c r="D46" i="50"/>
  <c r="C46" i="50"/>
  <c r="B46" i="50"/>
  <c r="A46" i="50"/>
  <c r="D45" i="50"/>
  <c r="C45" i="50"/>
  <c r="B45" i="50"/>
  <c r="A45" i="50"/>
  <c r="D44" i="50"/>
  <c r="C44" i="50"/>
  <c r="B44" i="50"/>
  <c r="A44" i="50"/>
  <c r="C20" i="50"/>
  <c r="C19" i="50"/>
  <c r="C18" i="50"/>
  <c r="C17" i="50"/>
  <c r="C16" i="50"/>
  <c r="C15" i="50"/>
  <c r="C14" i="50"/>
  <c r="C13" i="50"/>
  <c r="C12" i="50"/>
  <c r="C11" i="50"/>
  <c r="A6" i="50"/>
  <c r="F4" i="50"/>
  <c r="B4" i="50"/>
  <c r="E1" i="50"/>
  <c r="G14" i="40" l="1"/>
  <c r="G13" i="40"/>
  <c r="B13" i="40"/>
  <c r="Z6" i="13" l="1"/>
  <c r="I34" i="18"/>
  <c r="A34" i="18" s="1"/>
  <c r="F76" i="49" l="1"/>
  <c r="E76" i="49"/>
  <c r="D76" i="49"/>
  <c r="C76" i="49"/>
  <c r="B76" i="49"/>
  <c r="A76" i="49"/>
  <c r="F75" i="49"/>
  <c r="E75" i="49"/>
  <c r="D75" i="49"/>
  <c r="C75" i="49"/>
  <c r="B75" i="49"/>
  <c r="A75" i="49"/>
  <c r="F74" i="49"/>
  <c r="E74" i="49"/>
  <c r="D74" i="49"/>
  <c r="C74" i="49"/>
  <c r="B74" i="49"/>
  <c r="A74" i="49"/>
  <c r="F73" i="49"/>
  <c r="E73" i="49"/>
  <c r="D73" i="49"/>
  <c r="C73" i="49"/>
  <c r="B73" i="49"/>
  <c r="A73" i="49"/>
  <c r="F72" i="49"/>
  <c r="E72" i="49"/>
  <c r="D72" i="49"/>
  <c r="C72" i="49"/>
  <c r="B72" i="49"/>
  <c r="A72" i="49"/>
  <c r="F71" i="49"/>
  <c r="E71" i="49"/>
  <c r="D71" i="49"/>
  <c r="C71" i="49"/>
  <c r="B71" i="49"/>
  <c r="A71" i="49"/>
  <c r="F70" i="49"/>
  <c r="E70" i="49"/>
  <c r="D70" i="49"/>
  <c r="C70" i="49"/>
  <c r="B70" i="49"/>
  <c r="A70" i="49"/>
  <c r="F69" i="49"/>
  <c r="E69" i="49"/>
  <c r="D69" i="49"/>
  <c r="C69" i="49"/>
  <c r="B69" i="49"/>
  <c r="A69" i="49"/>
  <c r="F68" i="49"/>
  <c r="E68" i="49"/>
  <c r="D68" i="49"/>
  <c r="C68" i="49"/>
  <c r="B68" i="49"/>
  <c r="A68" i="49"/>
  <c r="F67" i="49"/>
  <c r="E67" i="49"/>
  <c r="D67" i="49"/>
  <c r="C67" i="49"/>
  <c r="B67" i="49"/>
  <c r="A67" i="49"/>
  <c r="F66" i="49"/>
  <c r="E66" i="49"/>
  <c r="D66" i="49"/>
  <c r="C66" i="49"/>
  <c r="B66" i="49"/>
  <c r="A66" i="49"/>
  <c r="F65" i="49"/>
  <c r="E65" i="49"/>
  <c r="D65" i="49"/>
  <c r="C65" i="49"/>
  <c r="B65" i="49"/>
  <c r="A65" i="49"/>
  <c r="F64" i="49"/>
  <c r="E64" i="49"/>
  <c r="D64" i="49"/>
  <c r="C64" i="49"/>
  <c r="B64" i="49"/>
  <c r="A64" i="49"/>
  <c r="F63" i="49"/>
  <c r="E63" i="49"/>
  <c r="D63" i="49"/>
  <c r="C63" i="49"/>
  <c r="B63" i="49"/>
  <c r="A63" i="49"/>
  <c r="F62" i="49"/>
  <c r="E62" i="49"/>
  <c r="D62" i="49"/>
  <c r="C62" i="49"/>
  <c r="B62" i="49"/>
  <c r="A62" i="49"/>
  <c r="D58" i="49"/>
  <c r="C58" i="49"/>
  <c r="B58" i="49"/>
  <c r="A58" i="49"/>
  <c r="D57" i="49"/>
  <c r="C57" i="49"/>
  <c r="B57" i="49"/>
  <c r="A57" i="49"/>
  <c r="D56" i="49"/>
  <c r="C56" i="49"/>
  <c r="B56" i="49"/>
  <c r="A56" i="49"/>
  <c r="D55" i="49"/>
  <c r="C55" i="49"/>
  <c r="B55" i="49"/>
  <c r="A55" i="49"/>
  <c r="AO54" i="49"/>
  <c r="AN54" i="49"/>
  <c r="AM54" i="49"/>
  <c r="AL54" i="49"/>
  <c r="AK54" i="49"/>
  <c r="AJ54" i="49"/>
  <c r="AI54" i="49"/>
  <c r="D54" i="49"/>
  <c r="C54" i="49"/>
  <c r="B54" i="49"/>
  <c r="A54" i="49"/>
  <c r="AO53" i="49"/>
  <c r="AN53" i="49"/>
  <c r="AM53" i="49"/>
  <c r="AL53" i="49"/>
  <c r="AK53" i="49"/>
  <c r="AJ53" i="49"/>
  <c r="AI53" i="49"/>
  <c r="D53" i="49"/>
  <c r="C53" i="49"/>
  <c r="B53" i="49"/>
  <c r="A53" i="49"/>
  <c r="AO52" i="49"/>
  <c r="AN52" i="49"/>
  <c r="AM52" i="49"/>
  <c r="AL52" i="49"/>
  <c r="AK52" i="49"/>
  <c r="AJ52" i="49"/>
  <c r="AI52" i="49"/>
  <c r="D52" i="49"/>
  <c r="C52" i="49"/>
  <c r="B52" i="49"/>
  <c r="A52" i="49"/>
  <c r="AO51" i="49"/>
  <c r="AN51" i="49"/>
  <c r="AM51" i="49"/>
  <c r="AL51" i="49"/>
  <c r="AK51" i="49"/>
  <c r="AJ51" i="49"/>
  <c r="AI51" i="49"/>
  <c r="D51" i="49"/>
  <c r="C51" i="49"/>
  <c r="B51" i="49"/>
  <c r="A51" i="49"/>
  <c r="AO50" i="49"/>
  <c r="AN50" i="49"/>
  <c r="AM50" i="49"/>
  <c r="AL50" i="49"/>
  <c r="AK50" i="49"/>
  <c r="AJ50" i="49"/>
  <c r="AI50" i="49"/>
  <c r="D50" i="49"/>
  <c r="C50" i="49"/>
  <c r="B50" i="49"/>
  <c r="A50" i="49"/>
  <c r="AO49" i="49"/>
  <c r="AN49" i="49"/>
  <c r="AM49" i="49"/>
  <c r="AL49" i="49"/>
  <c r="AK49" i="49"/>
  <c r="AJ49" i="49"/>
  <c r="AI49" i="49"/>
  <c r="D49" i="49"/>
  <c r="C49" i="49"/>
  <c r="B49" i="49"/>
  <c r="A49" i="49"/>
  <c r="AO48" i="49"/>
  <c r="AN48" i="49"/>
  <c r="AM48" i="49"/>
  <c r="AL48" i="49"/>
  <c r="AK48" i="49"/>
  <c r="AJ48" i="49"/>
  <c r="AI48" i="49"/>
  <c r="D48" i="49"/>
  <c r="C48" i="49"/>
  <c r="B48" i="49"/>
  <c r="A48" i="49"/>
  <c r="AO47" i="49"/>
  <c r="AN47" i="49"/>
  <c r="AM47" i="49"/>
  <c r="AL47" i="49"/>
  <c r="AK47" i="49"/>
  <c r="AJ47" i="49"/>
  <c r="AI47" i="49"/>
  <c r="D47" i="49"/>
  <c r="C47" i="49"/>
  <c r="B47" i="49"/>
  <c r="A47" i="49"/>
  <c r="AO46" i="49"/>
  <c r="AN46" i="49"/>
  <c r="AM46" i="49"/>
  <c r="AL46" i="49"/>
  <c r="AK46" i="49"/>
  <c r="AJ46" i="49"/>
  <c r="AI46" i="49"/>
  <c r="D46" i="49"/>
  <c r="C46" i="49"/>
  <c r="B46" i="49"/>
  <c r="A46" i="49"/>
  <c r="AO45" i="49"/>
  <c r="AN45" i="49"/>
  <c r="AM45" i="49"/>
  <c r="AL45" i="49"/>
  <c r="AK45" i="49"/>
  <c r="AJ45" i="49"/>
  <c r="AI45" i="49"/>
  <c r="D45" i="49"/>
  <c r="C45" i="49"/>
  <c r="B45" i="49"/>
  <c r="A45" i="49"/>
  <c r="AO44" i="49"/>
  <c r="AN44" i="49"/>
  <c r="AM44" i="49"/>
  <c r="AL44" i="49"/>
  <c r="AK44" i="49"/>
  <c r="AJ44" i="49"/>
  <c r="AI44" i="49"/>
  <c r="D44" i="49"/>
  <c r="C44" i="49"/>
  <c r="B44" i="49"/>
  <c r="A44" i="49"/>
  <c r="AO43" i="49"/>
  <c r="AN43" i="49"/>
  <c r="AM43" i="49"/>
  <c r="AL43" i="49"/>
  <c r="AK43" i="49"/>
  <c r="AJ43" i="49"/>
  <c r="AI43" i="49"/>
  <c r="AO42" i="49"/>
  <c r="AN42" i="49"/>
  <c r="AM42" i="49"/>
  <c r="AL42" i="49"/>
  <c r="AK42" i="49"/>
  <c r="AJ42" i="49"/>
  <c r="AI42" i="49"/>
  <c r="AO41" i="49"/>
  <c r="AN41" i="49"/>
  <c r="AM41" i="49"/>
  <c r="AL41" i="49"/>
  <c r="AK41" i="49"/>
  <c r="AJ41" i="49"/>
  <c r="AI41" i="49"/>
  <c r="AO40" i="49"/>
  <c r="AN40" i="49"/>
  <c r="AM40" i="49"/>
  <c r="AL40" i="49"/>
  <c r="AK40" i="49"/>
  <c r="AJ40" i="49"/>
  <c r="AI40" i="49"/>
  <c r="AO39" i="49"/>
  <c r="AN39" i="49"/>
  <c r="AM39" i="49"/>
  <c r="AL39" i="49"/>
  <c r="AK39" i="49"/>
  <c r="AJ39" i="49"/>
  <c r="AI39" i="49"/>
  <c r="AO38" i="49"/>
  <c r="AN38" i="49"/>
  <c r="AM38" i="49"/>
  <c r="AL38" i="49"/>
  <c r="AK38" i="49"/>
  <c r="AJ38" i="49"/>
  <c r="AI38" i="49"/>
  <c r="AO37" i="49"/>
  <c r="AN37" i="49"/>
  <c r="AM37" i="49"/>
  <c r="AL37" i="49"/>
  <c r="AK37" i="49"/>
  <c r="AJ37" i="49"/>
  <c r="AI37" i="49"/>
  <c r="AO36" i="49"/>
  <c r="AN36" i="49"/>
  <c r="AM36" i="49"/>
  <c r="AL36" i="49"/>
  <c r="AK36" i="49"/>
  <c r="AJ36" i="49"/>
  <c r="AI36" i="49"/>
  <c r="AO35" i="49"/>
  <c r="AN35" i="49"/>
  <c r="AM35" i="49"/>
  <c r="AL35" i="49"/>
  <c r="AK35" i="49"/>
  <c r="AJ35" i="49"/>
  <c r="AI35" i="49"/>
  <c r="AO34" i="49"/>
  <c r="AN34" i="49"/>
  <c r="AM34" i="49"/>
  <c r="AL34" i="49"/>
  <c r="AK34" i="49"/>
  <c r="AJ34" i="49"/>
  <c r="AI34" i="49"/>
  <c r="AO33" i="49"/>
  <c r="AN33" i="49"/>
  <c r="AM33" i="49"/>
  <c r="AL33" i="49"/>
  <c r="AK33" i="49"/>
  <c r="AJ33" i="49"/>
  <c r="AI33" i="49"/>
  <c r="AO32" i="49"/>
  <c r="AN32" i="49"/>
  <c r="AM32" i="49"/>
  <c r="AL32" i="49"/>
  <c r="AK32" i="49"/>
  <c r="AJ32" i="49"/>
  <c r="AI32" i="49"/>
  <c r="AO31" i="49"/>
  <c r="AN31" i="49"/>
  <c r="AM31" i="49"/>
  <c r="AL31" i="49"/>
  <c r="AK31" i="49"/>
  <c r="AJ31" i="49"/>
  <c r="AI31" i="49"/>
  <c r="AO30" i="49"/>
  <c r="AN30" i="49"/>
  <c r="AM30" i="49"/>
  <c r="AL30" i="49"/>
  <c r="AK30" i="49"/>
  <c r="AJ30" i="49"/>
  <c r="AI30" i="49"/>
  <c r="AO29" i="49"/>
  <c r="AN29" i="49"/>
  <c r="AM29" i="49"/>
  <c r="AL29" i="49"/>
  <c r="AK29" i="49"/>
  <c r="AJ29" i="49"/>
  <c r="AI29" i="49"/>
  <c r="AO27" i="49"/>
  <c r="AN27" i="49"/>
  <c r="AM27" i="49"/>
  <c r="AL27" i="49"/>
  <c r="AK27" i="49"/>
  <c r="AJ27" i="49"/>
  <c r="AI27" i="49"/>
  <c r="AO26" i="49"/>
  <c r="AN26" i="49"/>
  <c r="AM26" i="49"/>
  <c r="AL26" i="49"/>
  <c r="AK26" i="49"/>
  <c r="AJ26" i="49"/>
  <c r="AI26" i="49"/>
  <c r="AO25" i="49"/>
  <c r="AN25" i="49"/>
  <c r="AM25" i="49"/>
  <c r="AL25" i="49"/>
  <c r="AK25" i="49"/>
  <c r="AJ25" i="49"/>
  <c r="AI25" i="49"/>
  <c r="AO24" i="49"/>
  <c r="AN24" i="49"/>
  <c r="AM24" i="49"/>
  <c r="AL24" i="49"/>
  <c r="AK24" i="49"/>
  <c r="AJ24" i="49"/>
  <c r="AI24" i="49"/>
  <c r="AO23" i="49"/>
  <c r="AN23" i="49"/>
  <c r="AM23" i="49"/>
  <c r="AL23" i="49"/>
  <c r="AK23" i="49"/>
  <c r="AJ23" i="49"/>
  <c r="AI23" i="49"/>
  <c r="AO22" i="49"/>
  <c r="AN22" i="49"/>
  <c r="AM22" i="49"/>
  <c r="AL22" i="49"/>
  <c r="AK22" i="49"/>
  <c r="AJ22" i="49"/>
  <c r="AI22" i="49"/>
  <c r="AO21" i="49"/>
  <c r="AN21" i="49"/>
  <c r="AM21" i="49"/>
  <c r="AL21" i="49"/>
  <c r="AK21" i="49"/>
  <c r="AJ21" i="49"/>
  <c r="AI21" i="49"/>
  <c r="AO20" i="49"/>
  <c r="AN20" i="49"/>
  <c r="AM20" i="49"/>
  <c r="AL20" i="49"/>
  <c r="AK20" i="49"/>
  <c r="AJ20" i="49"/>
  <c r="AI20" i="49"/>
  <c r="C20" i="49"/>
  <c r="AO19" i="49"/>
  <c r="AN19" i="49"/>
  <c r="AM19" i="49"/>
  <c r="AL19" i="49"/>
  <c r="AK19" i="49"/>
  <c r="AJ19" i="49"/>
  <c r="AI19" i="49"/>
  <c r="C19" i="49"/>
  <c r="AO18" i="49"/>
  <c r="AN18" i="49"/>
  <c r="AM18" i="49"/>
  <c r="AL18" i="49"/>
  <c r="AK18" i="49"/>
  <c r="AJ18" i="49"/>
  <c r="AI18" i="49"/>
  <c r="C18" i="49"/>
  <c r="AO17" i="49"/>
  <c r="AN17" i="49"/>
  <c r="AM17" i="49"/>
  <c r="AL17" i="49"/>
  <c r="AK17" i="49"/>
  <c r="AJ17" i="49"/>
  <c r="AI17" i="49"/>
  <c r="C17" i="49"/>
  <c r="AO16" i="49"/>
  <c r="AN16" i="49"/>
  <c r="AM16" i="49"/>
  <c r="AL16" i="49"/>
  <c r="AK16" i="49"/>
  <c r="AJ16" i="49"/>
  <c r="AI16" i="49"/>
  <c r="C16" i="49"/>
  <c r="AO15" i="49"/>
  <c r="AN15" i="49"/>
  <c r="AM15" i="49"/>
  <c r="AL15" i="49"/>
  <c r="AK15" i="49"/>
  <c r="AJ15" i="49"/>
  <c r="AI15" i="49"/>
  <c r="C15" i="49"/>
  <c r="AO14" i="49"/>
  <c r="AN14" i="49"/>
  <c r="AM14" i="49"/>
  <c r="AL14" i="49"/>
  <c r="AK14" i="49"/>
  <c r="AJ14" i="49"/>
  <c r="AI14" i="49"/>
  <c r="C14" i="49"/>
  <c r="AO13" i="49"/>
  <c r="AN13" i="49"/>
  <c r="AM13" i="49"/>
  <c r="AL13" i="49"/>
  <c r="AK13" i="49"/>
  <c r="AJ13" i="49"/>
  <c r="AI13" i="49"/>
  <c r="C13" i="49"/>
  <c r="AO12" i="49"/>
  <c r="AN12" i="49"/>
  <c r="AM12" i="49"/>
  <c r="AL12" i="49"/>
  <c r="AK12" i="49"/>
  <c r="AJ12" i="49"/>
  <c r="AI12" i="49"/>
  <c r="C12" i="49"/>
  <c r="AO11" i="49"/>
  <c r="AN11" i="49"/>
  <c r="AM11" i="49"/>
  <c r="AL11" i="49"/>
  <c r="AK11" i="49"/>
  <c r="AJ11" i="49"/>
  <c r="AI11" i="49"/>
  <c r="C11" i="49"/>
  <c r="AO10" i="49"/>
  <c r="AN10" i="49"/>
  <c r="AM10" i="49"/>
  <c r="AL10" i="49"/>
  <c r="AK10" i="49"/>
  <c r="AJ10" i="49"/>
  <c r="AI10" i="49"/>
  <c r="AO9" i="49"/>
  <c r="AN9" i="49"/>
  <c r="AM9" i="49"/>
  <c r="AL9" i="49"/>
  <c r="AK9" i="49"/>
  <c r="AJ9" i="49"/>
  <c r="AI9" i="49"/>
  <c r="AO8" i="49"/>
  <c r="AN8" i="49"/>
  <c r="AM8" i="49"/>
  <c r="AL8" i="49"/>
  <c r="AK8" i="49"/>
  <c r="AJ8" i="49"/>
  <c r="AI8" i="49"/>
  <c r="AO7" i="49"/>
  <c r="AN7" i="49"/>
  <c r="AM7" i="49"/>
  <c r="AL7" i="49"/>
  <c r="AK7" i="49"/>
  <c r="AJ7" i="49"/>
  <c r="AI7" i="49"/>
  <c r="AO6" i="49"/>
  <c r="AN6" i="49"/>
  <c r="AM6" i="49"/>
  <c r="AL6" i="49"/>
  <c r="AK6" i="49"/>
  <c r="AJ6" i="49"/>
  <c r="AI6" i="49"/>
  <c r="A6" i="49"/>
  <c r="AO5" i="49"/>
  <c r="AN5" i="49"/>
  <c r="AM5" i="49"/>
  <c r="AL5" i="49"/>
  <c r="AK5" i="49"/>
  <c r="AJ5" i="49"/>
  <c r="AI5" i="49"/>
  <c r="AO4" i="49"/>
  <c r="AN4" i="49"/>
  <c r="AM4" i="49"/>
  <c r="AL4" i="49"/>
  <c r="AK4" i="49"/>
  <c r="AJ4" i="49"/>
  <c r="AI4" i="49"/>
  <c r="F4" i="49"/>
  <c r="B4" i="49"/>
  <c r="D1" i="49"/>
  <c r="AM55" i="49" l="1"/>
  <c r="AN61" i="49" s="1"/>
  <c r="AK55" i="49"/>
  <c r="AQ22" i="49" s="1"/>
  <c r="AO55" i="49"/>
  <c r="AP26" i="49" s="1"/>
  <c r="AL55" i="49"/>
  <c r="AP23" i="49" s="1"/>
  <c r="AI55" i="49"/>
  <c r="AK70" i="49" s="1"/>
  <c r="AJ55" i="49"/>
  <c r="AM70" i="49" s="1"/>
  <c r="AN55" i="49"/>
  <c r="AQ25" i="49" s="1"/>
  <c r="K35" i="13"/>
  <c r="AN65" i="49" s="1"/>
  <c r="J35" i="13"/>
  <c r="AP65" i="49" s="1"/>
  <c r="I35" i="13"/>
  <c r="AL65" i="49" s="1"/>
  <c r="F35" i="13"/>
  <c r="AK65" i="49" s="1"/>
  <c r="H35" i="13"/>
  <c r="AM65" i="49" s="1"/>
  <c r="G35" i="13"/>
  <c r="AO65" i="49" s="1"/>
  <c r="AP24" i="49" l="1"/>
  <c r="AM61" i="49"/>
  <c r="AQ24" i="49"/>
  <c r="AL61" i="49"/>
  <c r="AQ26" i="49"/>
  <c r="AO61" i="49"/>
  <c r="AP22" i="49"/>
  <c r="AP27" i="49"/>
  <c r="AQ27" i="49" s="1"/>
  <c r="AK61" i="49"/>
  <c r="AQ23" i="49"/>
  <c r="AP25" i="49"/>
  <c r="AP61" i="49" l="1"/>
  <c r="AO70" i="49" s="1"/>
  <c r="AL70" i="49" s="1"/>
  <c r="AN70" i="49" l="1"/>
  <c r="B14" i="40"/>
  <c r="G7" i="41" l="1"/>
  <c r="R54" i="38"/>
  <c r="H12" i="41" l="1"/>
  <c r="H13" i="41"/>
  <c r="E26" i="16" l="1"/>
  <c r="V16" i="16"/>
  <c r="V14" i="16"/>
  <c r="W3" i="13" s="1"/>
  <c r="V13" i="16"/>
  <c r="H14" i="41" l="1"/>
  <c r="H15" i="41"/>
  <c r="H16" i="41"/>
  <c r="H17" i="41"/>
  <c r="H18" i="41"/>
  <c r="H19" i="41"/>
  <c r="C35" i="13"/>
  <c r="I17" i="16" l="1"/>
  <c r="I16" i="16"/>
  <c r="G46" i="16" s="1"/>
  <c r="U26" i="16"/>
  <c r="I11" i="16"/>
  <c r="BL26" i="13" l="1"/>
  <c r="BL17" i="13"/>
  <c r="BL28" i="13"/>
  <c r="BL12" i="13"/>
  <c r="BL19" i="13"/>
  <c r="BL22" i="13"/>
  <c r="BL21" i="13"/>
  <c r="BL31" i="13"/>
  <c r="BL18" i="13"/>
  <c r="BL9" i="13"/>
  <c r="BL24" i="13"/>
  <c r="BL8" i="13"/>
  <c r="BL15" i="13"/>
  <c r="BL14" i="13"/>
  <c r="BL13" i="13"/>
  <c r="BL7" i="13"/>
  <c r="BL10" i="13"/>
  <c r="BL33" i="13"/>
  <c r="BL20" i="13"/>
  <c r="BL27" i="13"/>
  <c r="BL11" i="13"/>
  <c r="BL6" i="13"/>
  <c r="BL5" i="13"/>
  <c r="BL34" i="13"/>
  <c r="BL25" i="13"/>
  <c r="BL32" i="13"/>
  <c r="BL16" i="13"/>
  <c r="BL23" i="13"/>
  <c r="BL30" i="13"/>
  <c r="BL29" i="13"/>
  <c r="I15" i="16"/>
  <c r="I14" i="16"/>
  <c r="H26" i="16" l="1"/>
  <c r="W6" i="41" l="1"/>
  <c r="W5" i="41"/>
  <c r="W4" i="41"/>
  <c r="T34" i="18" l="1"/>
  <c r="N34" i="18" s="1"/>
  <c r="J5" i="22"/>
  <c r="Z7" i="13" l="1"/>
  <c r="Z8" i="13"/>
  <c r="Z9" i="13"/>
  <c r="Z10" i="13"/>
  <c r="Z11" i="13"/>
  <c r="Z12" i="13"/>
  <c r="Z13" i="13"/>
  <c r="Z14" i="13"/>
  <c r="Z15" i="13"/>
  <c r="Z16" i="13"/>
  <c r="Z17" i="13"/>
  <c r="Z18" i="13"/>
  <c r="Z19" i="13"/>
  <c r="Z20" i="13"/>
  <c r="Z21" i="13"/>
  <c r="Z22" i="13"/>
  <c r="Z23" i="13"/>
  <c r="Z24" i="13"/>
  <c r="Z25" i="13"/>
  <c r="Z26" i="13"/>
  <c r="Z27" i="13"/>
  <c r="Z28" i="13"/>
  <c r="Z29" i="13"/>
  <c r="Z30" i="13"/>
  <c r="Z31" i="13"/>
  <c r="Z32" i="13"/>
  <c r="Z33" i="13"/>
  <c r="Z34" i="13"/>
  <c r="Z5" i="13"/>
  <c r="X35" i="13"/>
  <c r="W35" i="13"/>
  <c r="V35" i="13"/>
  <c r="U35" i="13"/>
  <c r="T35" i="13"/>
  <c r="B1" i="38"/>
  <c r="Y24" i="22"/>
  <c r="Y23" i="22"/>
  <c r="Y22" i="22"/>
  <c r="Y21" i="22"/>
  <c r="Y26" i="22"/>
  <c r="Y25" i="22"/>
  <c r="Y28" i="22"/>
  <c r="Y27" i="22"/>
  <c r="Y20" i="22"/>
  <c r="Y19" i="22"/>
  <c r="Y18" i="22"/>
  <c r="Y17" i="22"/>
  <c r="Y16" i="22"/>
  <c r="Y15" i="22"/>
  <c r="Y14" i="22"/>
  <c r="Y13" i="22"/>
  <c r="Y12" i="22"/>
  <c r="Y11" i="22"/>
  <c r="Y10" i="22"/>
  <c r="Y9" i="22"/>
  <c r="Y8" i="22"/>
  <c r="Y7" i="22"/>
  <c r="Y6" i="22"/>
  <c r="Y5" i="22"/>
  <c r="Z35" i="13" l="1"/>
  <c r="V12" i="16" s="1"/>
  <c r="R33" i="16"/>
  <c r="E52" i="16"/>
  <c r="U24" i="16" s="1"/>
  <c r="V5" i="16"/>
  <c r="U3" i="13" s="1"/>
  <c r="T36" i="13"/>
  <c r="Y29" i="22"/>
  <c r="W7" i="41"/>
  <c r="E54" i="16" s="1"/>
  <c r="H20" i="41"/>
  <c r="E25" i="16" l="1"/>
  <c r="H25" i="16" s="1"/>
  <c r="H54" i="16"/>
  <c r="U27" i="16"/>
  <c r="I6" i="16"/>
  <c r="E23" i="16"/>
  <c r="H23" i="16" s="1"/>
  <c r="H52" i="16"/>
  <c r="I13" i="16"/>
  <c r="B1" i="42"/>
  <c r="F6" i="16" l="1"/>
  <c r="BJ11" i="13"/>
  <c r="BJ6" i="13"/>
  <c r="BJ25" i="13"/>
  <c r="BJ5" i="13"/>
  <c r="BJ24" i="13"/>
  <c r="BJ8" i="13"/>
  <c r="BJ19" i="13"/>
  <c r="BJ18" i="13"/>
  <c r="BJ13" i="13"/>
  <c r="BJ34" i="13"/>
  <c r="BJ9" i="13"/>
  <c r="BJ20" i="13"/>
  <c r="BJ15" i="13"/>
  <c r="BJ10" i="13"/>
  <c r="BJ22" i="13"/>
  <c r="BJ30" i="13"/>
  <c r="BJ17" i="13"/>
  <c r="BJ32" i="13"/>
  <c r="BJ16" i="13"/>
  <c r="BJ31" i="13"/>
  <c r="BJ7" i="13"/>
  <c r="BJ33" i="13"/>
  <c r="BJ27" i="13"/>
  <c r="BJ14" i="13"/>
  <c r="BJ29" i="13"/>
  <c r="BJ28" i="13"/>
  <c r="BJ12" i="13"/>
  <c r="BJ23" i="13"/>
  <c r="BJ26" i="13"/>
  <c r="BJ21" i="13"/>
  <c r="BA5" i="38"/>
  <c r="S5" i="38" s="1"/>
  <c r="BA6" i="38"/>
  <c r="S6" i="38" s="1"/>
  <c r="BA7" i="38"/>
  <c r="S7" i="38" s="1"/>
  <c r="BA8" i="38"/>
  <c r="S8" i="38" s="1"/>
  <c r="BA9" i="38"/>
  <c r="S9" i="38" s="1"/>
  <c r="BA10" i="38"/>
  <c r="S10" i="38" s="1"/>
  <c r="BA11" i="38"/>
  <c r="S11" i="38" s="1"/>
  <c r="BA12" i="38"/>
  <c r="S12" i="38" s="1"/>
  <c r="BA13" i="38"/>
  <c r="S13" i="38" s="1"/>
  <c r="BA14" i="38"/>
  <c r="S14" i="38" s="1"/>
  <c r="BA15" i="38"/>
  <c r="S15" i="38" s="1"/>
  <c r="BA16" i="38"/>
  <c r="S16" i="38" s="1"/>
  <c r="BA17" i="38"/>
  <c r="S17" i="38" s="1"/>
  <c r="BA18" i="38"/>
  <c r="S18" i="38" s="1"/>
  <c r="BA19" i="38"/>
  <c r="S19" i="38" s="1"/>
  <c r="BA20" i="38"/>
  <c r="S20" i="38" s="1"/>
  <c r="BA21" i="38"/>
  <c r="S21" i="38" s="1"/>
  <c r="BA22" i="38"/>
  <c r="S22" i="38" s="1"/>
  <c r="BA23" i="38"/>
  <c r="S23" i="38" s="1"/>
  <c r="BA24" i="38"/>
  <c r="S24" i="38" s="1"/>
  <c r="BA25" i="38"/>
  <c r="S25" i="38" s="1"/>
  <c r="BA26" i="38"/>
  <c r="S26" i="38" s="1"/>
  <c r="BA27" i="38"/>
  <c r="S27" i="38" s="1"/>
  <c r="BA28" i="38"/>
  <c r="S28" i="38" s="1"/>
  <c r="BA29" i="38"/>
  <c r="S29" i="38" s="1"/>
  <c r="BA30" i="38"/>
  <c r="S30" i="38" s="1"/>
  <c r="BA31" i="38"/>
  <c r="S31" i="38" s="1"/>
  <c r="BA32" i="38"/>
  <c r="S32" i="38" s="1"/>
  <c r="BA33" i="38"/>
  <c r="S33" i="38" s="1"/>
  <c r="BA34" i="38"/>
  <c r="S34" i="38" s="1"/>
  <c r="BA35" i="38"/>
  <c r="S35" i="38" s="1"/>
  <c r="BA36" i="38"/>
  <c r="S36" i="38" s="1"/>
  <c r="BA37" i="38"/>
  <c r="S37" i="38" s="1"/>
  <c r="BA38" i="38"/>
  <c r="S38" i="38" s="1"/>
  <c r="BA39" i="38"/>
  <c r="S39" i="38" s="1"/>
  <c r="BA40" i="38"/>
  <c r="S40" i="38" s="1"/>
  <c r="BA41" i="38"/>
  <c r="S41" i="38" s="1"/>
  <c r="BA42" i="38"/>
  <c r="S42" i="38" s="1"/>
  <c r="BA43" i="38"/>
  <c r="S43" i="38" s="1"/>
  <c r="BA44" i="38"/>
  <c r="S44" i="38" s="1"/>
  <c r="BA45" i="38"/>
  <c r="S45" i="38" s="1"/>
  <c r="BA46" i="38"/>
  <c r="S46" i="38" s="1"/>
  <c r="BA47" i="38"/>
  <c r="S47" i="38" s="1"/>
  <c r="BA48" i="38"/>
  <c r="S48" i="38" s="1"/>
  <c r="BA49" i="38"/>
  <c r="S49" i="38" s="1"/>
  <c r="BA50" i="38"/>
  <c r="S50" i="38" s="1"/>
  <c r="BA51" i="38"/>
  <c r="S51" i="38" s="1"/>
  <c r="BA52" i="38"/>
  <c r="S52" i="38" s="1"/>
  <c r="BA53" i="38"/>
  <c r="S53" i="38" s="1"/>
  <c r="BA54" i="38"/>
  <c r="BA55" i="38"/>
  <c r="BA56" i="38"/>
  <c r="BA57" i="38"/>
  <c r="BA58" i="38"/>
  <c r="BA59" i="38"/>
  <c r="BA60" i="38"/>
  <c r="BA61" i="38"/>
  <c r="BA62" i="38"/>
  <c r="BA63" i="38"/>
  <c r="BA64" i="38"/>
  <c r="BA65" i="38"/>
  <c r="BA66" i="38"/>
  <c r="BA67" i="38"/>
  <c r="BA68" i="38"/>
  <c r="BA69" i="38"/>
  <c r="BA70" i="38"/>
  <c r="BA71" i="38"/>
  <c r="BA72" i="38"/>
  <c r="BA73" i="38"/>
  <c r="BA74" i="38"/>
  <c r="BA75" i="38"/>
  <c r="BA76" i="38"/>
  <c r="BA77" i="38"/>
  <c r="BA78" i="38"/>
  <c r="BA79" i="38"/>
  <c r="BA80" i="38"/>
  <c r="BA81" i="38"/>
  <c r="BA82" i="38"/>
  <c r="BA83" i="38"/>
  <c r="BA84" i="38"/>
  <c r="BA85" i="38"/>
  <c r="BA86" i="38"/>
  <c r="BA87" i="38"/>
  <c r="BA88" i="38"/>
  <c r="BA89" i="38"/>
  <c r="BA90" i="38"/>
  <c r="BA91" i="38"/>
  <c r="BA92" i="38"/>
  <c r="BA93" i="38"/>
  <c r="BA94" i="38"/>
  <c r="BA95" i="38"/>
  <c r="BA96" i="38"/>
  <c r="BA97" i="38"/>
  <c r="BA98" i="38"/>
  <c r="BA99" i="38"/>
  <c r="BA100" i="38"/>
  <c r="BA101" i="38"/>
  <c r="BA102" i="38"/>
  <c r="BA103" i="38"/>
  <c r="BA104" i="38"/>
  <c r="BA105" i="38"/>
  <c r="BA106" i="38"/>
  <c r="BA107" i="38"/>
  <c r="BA108" i="38"/>
  <c r="BA109" i="38"/>
  <c r="BA110" i="38"/>
  <c r="BA111" i="38"/>
  <c r="BA112" i="38"/>
  <c r="BA113" i="38"/>
  <c r="BA114" i="38"/>
  <c r="BA115" i="38"/>
  <c r="BA116" i="38"/>
  <c r="BA117" i="38"/>
  <c r="BA118" i="38"/>
  <c r="BA119" i="38"/>
  <c r="BA120" i="38"/>
  <c r="BA121" i="38"/>
  <c r="BA122" i="38"/>
  <c r="BA123" i="38"/>
  <c r="BA124" i="38"/>
  <c r="BA125" i="38"/>
  <c r="BA126" i="38"/>
  <c r="BA127" i="38"/>
  <c r="BA128" i="38"/>
  <c r="BA129" i="38"/>
  <c r="BA130" i="38"/>
  <c r="BA131" i="38"/>
  <c r="BA132" i="38"/>
  <c r="BA133" i="38"/>
  <c r="BA134" i="38"/>
  <c r="BA135" i="38"/>
  <c r="BA136" i="38"/>
  <c r="BA137" i="38"/>
  <c r="BA138" i="38"/>
  <c r="BA139" i="38"/>
  <c r="BA140" i="38"/>
  <c r="BA141" i="38"/>
  <c r="BA142" i="38"/>
  <c r="BA143" i="38"/>
  <c r="BA144" i="38"/>
  <c r="BA145" i="38"/>
  <c r="BA146" i="38"/>
  <c r="BA147" i="38"/>
  <c r="BA148" i="38"/>
  <c r="BA149" i="38"/>
  <c r="BA150" i="38"/>
  <c r="BA151" i="38"/>
  <c r="BA152" i="38"/>
  <c r="BA153" i="38"/>
  <c r="BA154" i="38"/>
  <c r="BA155" i="38"/>
  <c r="BA156" i="38"/>
  <c r="BA157" i="38"/>
  <c r="BA158" i="38"/>
  <c r="BA159" i="38"/>
  <c r="BA160" i="38"/>
  <c r="BA161" i="38"/>
  <c r="BA162" i="38"/>
  <c r="BA163" i="38"/>
  <c r="BA164" i="38"/>
  <c r="BA165" i="38"/>
  <c r="BA166" i="38"/>
  <c r="BA167" i="38"/>
  <c r="BA168" i="38"/>
  <c r="BA169" i="38"/>
  <c r="BA170" i="38"/>
  <c r="BA171" i="38"/>
  <c r="BA172" i="38"/>
  <c r="BA173" i="38"/>
  <c r="BA174" i="38"/>
  <c r="BA175" i="38"/>
  <c r="BA176" i="38"/>
  <c r="BA177" i="38"/>
  <c r="BA178" i="38"/>
  <c r="BA179" i="38"/>
  <c r="BA180" i="38"/>
  <c r="BA181" i="38"/>
  <c r="BA182" i="38"/>
  <c r="BA183" i="38"/>
  <c r="BA184" i="38"/>
  <c r="BA185" i="38"/>
  <c r="BA186" i="38"/>
  <c r="BA187" i="38"/>
  <c r="BA188" i="38"/>
  <c r="BA189" i="38"/>
  <c r="BA190" i="38"/>
  <c r="BA191" i="38"/>
  <c r="BA192" i="38"/>
  <c r="BA193" i="38"/>
  <c r="BA194" i="38"/>
  <c r="BA195" i="38"/>
  <c r="BA196" i="38"/>
  <c r="BA197" i="38"/>
  <c r="BA198" i="38"/>
  <c r="BA199" i="38"/>
  <c r="BA200" i="38"/>
  <c r="BA201" i="38"/>
  <c r="BA202" i="38"/>
  <c r="BA203" i="38"/>
  <c r="BA204" i="38"/>
  <c r="BA205" i="38"/>
  <c r="BA206" i="38"/>
  <c r="BA207" i="38"/>
  <c r="BA208" i="38"/>
  <c r="BA209" i="38"/>
  <c r="BA210" i="38"/>
  <c r="BA211" i="38"/>
  <c r="BA212" i="38"/>
  <c r="BA213" i="38"/>
  <c r="BA214" i="38"/>
  <c r="BA215" i="38"/>
  <c r="BA216" i="38"/>
  <c r="BA217" i="38"/>
  <c r="BA218" i="38"/>
  <c r="BA219" i="38"/>
  <c r="BA220" i="38"/>
  <c r="BA221" i="38"/>
  <c r="BA222" i="38"/>
  <c r="BA223" i="38"/>
  <c r="BA224" i="38"/>
  <c r="BA225" i="38"/>
  <c r="BA226" i="38"/>
  <c r="BA227" i="38"/>
  <c r="BA228" i="38"/>
  <c r="BA229" i="38"/>
  <c r="BA230" i="38"/>
  <c r="BA231" i="38"/>
  <c r="BA232" i="38"/>
  <c r="BA233" i="38"/>
  <c r="BA234" i="38"/>
  <c r="BA235" i="38"/>
  <c r="BA236" i="38"/>
  <c r="BA237" i="38"/>
  <c r="BA238" i="38"/>
  <c r="BA239" i="38"/>
  <c r="BA240" i="38"/>
  <c r="BA241" i="38"/>
  <c r="BA242" i="38"/>
  <c r="BA243" i="38"/>
  <c r="BA244" i="38"/>
  <c r="BA245" i="38"/>
  <c r="BA246" i="38"/>
  <c r="BA247" i="38"/>
  <c r="BA248" i="38"/>
  <c r="BA249" i="38"/>
  <c r="BA250" i="38"/>
  <c r="BA251" i="38"/>
  <c r="BA252" i="38"/>
  <c r="BA253" i="38"/>
  <c r="BA254" i="38"/>
  <c r="BA255" i="38"/>
  <c r="BA256" i="38"/>
  <c r="BA257" i="38"/>
  <c r="BA258" i="38"/>
  <c r="BA259" i="38"/>
  <c r="BA260" i="38"/>
  <c r="BA261" i="38"/>
  <c r="BA262" i="38"/>
  <c r="BA263" i="38"/>
  <c r="BA264" i="38"/>
  <c r="BA265" i="38"/>
  <c r="BA266" i="38"/>
  <c r="BA267" i="38"/>
  <c r="BA268" i="38"/>
  <c r="BA269" i="38"/>
  <c r="BA270" i="38"/>
  <c r="BA271" i="38"/>
  <c r="BA272" i="38"/>
  <c r="BA273" i="38"/>
  <c r="BA274" i="38"/>
  <c r="BA275" i="38"/>
  <c r="BA276" i="38"/>
  <c r="BA277" i="38"/>
  <c r="BA278" i="38"/>
  <c r="BA279" i="38"/>
  <c r="BA280" i="38"/>
  <c r="BA281" i="38"/>
  <c r="BA282" i="38"/>
  <c r="BA283" i="38"/>
  <c r="BA284" i="38"/>
  <c r="BA285" i="38"/>
  <c r="BA286" i="38"/>
  <c r="BA287" i="38"/>
  <c r="BA288" i="38"/>
  <c r="BA289" i="38"/>
  <c r="BA290" i="38"/>
  <c r="BA291" i="38"/>
  <c r="BA292" i="38"/>
  <c r="BA293" i="38"/>
  <c r="BA294" i="38"/>
  <c r="BA295" i="38"/>
  <c r="BA296" i="38"/>
  <c r="BA297" i="38"/>
  <c r="BA298" i="38"/>
  <c r="BA299" i="38"/>
  <c r="BA300" i="38"/>
  <c r="BA301" i="38"/>
  <c r="BA302" i="38"/>
  <c r="BA303" i="38"/>
  <c r="BA304" i="38"/>
  <c r="BA305" i="38"/>
  <c r="BA306" i="38"/>
  <c r="BA307" i="38"/>
  <c r="BA308" i="38"/>
  <c r="BA309" i="38"/>
  <c r="BA310" i="38"/>
  <c r="BA311" i="38"/>
  <c r="BA312" i="38"/>
  <c r="BA313" i="38"/>
  <c r="BA314" i="38"/>
  <c r="BA315" i="38"/>
  <c r="BA316" i="38"/>
  <c r="BA317" i="38"/>
  <c r="BA318" i="38"/>
  <c r="BA319" i="38"/>
  <c r="BA320" i="38"/>
  <c r="BA321" i="38"/>
  <c r="BA322" i="38"/>
  <c r="BA4" i="38"/>
  <c r="S4" i="38" s="1"/>
  <c r="S54" i="38" l="1"/>
  <c r="V7" i="16"/>
  <c r="V3" i="13" s="1"/>
  <c r="B1" i="36"/>
  <c r="B1" i="34"/>
  <c r="B1" i="16"/>
  <c r="B1" i="22"/>
  <c r="B1" i="21"/>
  <c r="B1" i="18"/>
  <c r="B1" i="15"/>
  <c r="B1" i="13"/>
  <c r="I8" i="16" l="1"/>
  <c r="G45" i="16" s="1"/>
  <c r="U44" i="16"/>
  <c r="BK9" i="13"/>
  <c r="BK20" i="13"/>
  <c r="BK30" i="13"/>
  <c r="BK14" i="13"/>
  <c r="BK29" i="13"/>
  <c r="BK5" i="13"/>
  <c r="BK16" i="13"/>
  <c r="BK12" i="13"/>
  <c r="BK27" i="13"/>
  <c r="BK26" i="13"/>
  <c r="BK10" i="13"/>
  <c r="BK25" i="13"/>
  <c r="BK8" i="13"/>
  <c r="BK31" i="13"/>
  <c r="BK15" i="13"/>
  <c r="BK23" i="13"/>
  <c r="BK22" i="13"/>
  <c r="BK6" i="13"/>
  <c r="BK17" i="13"/>
  <c r="BK32" i="13"/>
  <c r="BK19" i="13"/>
  <c r="BK21" i="13"/>
  <c r="BK28" i="13"/>
  <c r="BK7" i="13"/>
  <c r="BK34" i="13"/>
  <c r="BK18" i="13"/>
  <c r="BK33" i="13"/>
  <c r="BK13" i="13"/>
  <c r="BK24" i="13"/>
  <c r="BK11" i="13"/>
  <c r="G10" i="21" l="1"/>
  <c r="E53" i="16" s="1"/>
  <c r="H53" i="16" l="1"/>
  <c r="E24" i="16"/>
  <c r="U25" i="16"/>
  <c r="C17" i="16"/>
  <c r="C16" i="16"/>
  <c r="F15" i="16"/>
  <c r="F14" i="16"/>
  <c r="J28" i="22"/>
  <c r="J27" i="22"/>
  <c r="J26" i="22"/>
  <c r="J25" i="22"/>
  <c r="J24" i="22"/>
  <c r="J23" i="22"/>
  <c r="J22" i="22"/>
  <c r="J21" i="22"/>
  <c r="J20" i="22"/>
  <c r="J19" i="22"/>
  <c r="J18" i="22"/>
  <c r="J17" i="22"/>
  <c r="J16" i="22"/>
  <c r="J15" i="22"/>
  <c r="J14" i="22"/>
  <c r="J13" i="22"/>
  <c r="J12" i="22"/>
  <c r="J11" i="22"/>
  <c r="J10" i="22"/>
  <c r="J9" i="22"/>
  <c r="J8" i="22"/>
  <c r="J7" i="22"/>
  <c r="J6" i="22"/>
  <c r="I23" i="21"/>
  <c r="I22" i="21"/>
  <c r="I21" i="21"/>
  <c r="I24" i="21" s="1"/>
  <c r="G16" i="21"/>
  <c r="G15" i="21"/>
  <c r="G14" i="21"/>
  <c r="G17" i="21" l="1"/>
  <c r="H24" i="16"/>
  <c r="V4" i="16"/>
  <c r="T3" i="13" s="1"/>
  <c r="J29" i="22"/>
  <c r="F16" i="16"/>
  <c r="C15" i="16"/>
  <c r="F17" i="16"/>
  <c r="F11" i="16"/>
  <c r="C11" i="16"/>
  <c r="C14" i="16"/>
  <c r="E51" i="16" l="1"/>
  <c r="E22" i="16" s="1"/>
  <c r="U23" i="16"/>
  <c r="BI28" i="13"/>
  <c r="BI30" i="13"/>
  <c r="BI18" i="13"/>
  <c r="BI10" i="13"/>
  <c r="BI33" i="13"/>
  <c r="BI29" i="13"/>
  <c r="BI25" i="13"/>
  <c r="BI21" i="13"/>
  <c r="BI17" i="13"/>
  <c r="BI13" i="13"/>
  <c r="BI9" i="13"/>
  <c r="BI32" i="13"/>
  <c r="BI24" i="13"/>
  <c r="BI20" i="13"/>
  <c r="BI16" i="13"/>
  <c r="BI12" i="13"/>
  <c r="BI8" i="13"/>
  <c r="BI5" i="13"/>
  <c r="BI31" i="13"/>
  <c r="BI27" i="13"/>
  <c r="BI23" i="13"/>
  <c r="BI19" i="13"/>
  <c r="BI15" i="13"/>
  <c r="BI11" i="13"/>
  <c r="BI7" i="13"/>
  <c r="BI34" i="13"/>
  <c r="BI26" i="13"/>
  <c r="BI22" i="13"/>
  <c r="BI14" i="13"/>
  <c r="BI6" i="13"/>
  <c r="I5" i="16"/>
  <c r="G43" i="16" s="1"/>
  <c r="C6" i="16"/>
  <c r="H51" i="16" l="1"/>
  <c r="H55" i="16" s="1"/>
  <c r="V6" i="16" s="1"/>
  <c r="H22" i="16"/>
  <c r="E27" i="16"/>
  <c r="H27" i="16" s="1"/>
  <c r="U45" i="16"/>
  <c r="G47" i="16"/>
  <c r="C13" i="16"/>
  <c r="C8" i="16"/>
  <c r="F8" i="16"/>
  <c r="F5" i="16"/>
  <c r="C5" i="16"/>
  <c r="P27" i="41" l="1"/>
  <c r="U52" i="16"/>
  <c r="F6" i="41"/>
  <c r="I6" i="41"/>
  <c r="B6" i="41"/>
  <c r="H28" i="16"/>
  <c r="V9" i="16"/>
  <c r="I10" i="16" s="1"/>
  <c r="C10" i="16" s="1"/>
  <c r="B11" i="40"/>
  <c r="G11" i="40"/>
  <c r="F13" i="16"/>
  <c r="U28" i="16"/>
  <c r="U29" i="16" s="1"/>
  <c r="W27" i="41" l="1"/>
  <c r="T27" i="41"/>
  <c r="U43" i="16"/>
  <c r="U46" i="16" s="1"/>
  <c r="U47" i="16" s="1"/>
  <c r="G34" i="16" s="1"/>
  <c r="G33" i="16"/>
  <c r="F10" i="16"/>
  <c r="G35" i="16" l="1"/>
  <c r="P26" i="41" l="1"/>
  <c r="P28" i="41" s="1"/>
  <c r="U50" i="16"/>
  <c r="V11" i="16"/>
  <c r="I12" i="16" s="1"/>
  <c r="C12" i="16" s="1"/>
  <c r="R37" i="16"/>
  <c r="I5" i="41"/>
  <c r="R36" i="16"/>
  <c r="B5" i="41"/>
  <c r="U51" i="16"/>
  <c r="B9" i="40" l="1"/>
  <c r="B7" i="41"/>
  <c r="G9" i="40"/>
  <c r="G10" i="40"/>
  <c r="B10" i="40"/>
  <c r="F12" i="16"/>
  <c r="W26" i="41" l="1"/>
  <c r="V8" i="16"/>
  <c r="I9" i="16" s="1"/>
  <c r="I7" i="16"/>
  <c r="F7" i="16" s="1"/>
  <c r="X3" i="13" l="1"/>
  <c r="C9" i="16"/>
  <c r="F9" i="16"/>
  <c r="F18" i="16" s="1"/>
  <c r="C7" i="16"/>
  <c r="I18" i="16"/>
  <c r="V17" i="16"/>
  <c r="U55" i="16" l="1"/>
  <c r="R35" i="16"/>
  <c r="R39" i="16" s="1"/>
  <c r="Y6" i="13"/>
  <c r="Y7" i="13"/>
  <c r="BM29" i="13"/>
  <c r="Y29" i="13" s="1"/>
  <c r="Y5" i="13"/>
  <c r="BM11" i="13"/>
  <c r="Y11" i="13" s="1"/>
  <c r="BM9" i="13"/>
  <c r="Y9" i="13" s="1"/>
  <c r="BM14" i="13"/>
  <c r="Y14" i="13" s="1"/>
  <c r="BM31" i="13"/>
  <c r="Y31" i="13" s="1"/>
  <c r="BM24" i="13"/>
  <c r="Y24" i="13" s="1"/>
  <c r="BM10" i="13"/>
  <c r="Y10" i="13" s="1"/>
  <c r="BM27" i="13"/>
  <c r="Y27" i="13" s="1"/>
  <c r="BM26" i="13"/>
  <c r="Y26" i="13" s="1"/>
  <c r="BM21" i="13"/>
  <c r="Y21" i="13" s="1"/>
  <c r="BM30" i="13"/>
  <c r="Y30" i="13" s="1"/>
  <c r="BM34" i="13"/>
  <c r="Y34" i="13" s="1"/>
  <c r="BM18" i="13"/>
  <c r="Y18" i="13" s="1"/>
  <c r="BM23" i="13"/>
  <c r="Y23" i="13" s="1"/>
  <c r="BM17" i="13"/>
  <c r="Y17" i="13" s="1"/>
  <c r="C18" i="16"/>
  <c r="AS23" i="16" s="1"/>
  <c r="AD13" i="16" s="1"/>
  <c r="BM25" i="13"/>
  <c r="Y25" i="13" s="1"/>
  <c r="BM5" i="13"/>
  <c r="BM13" i="13"/>
  <c r="Y13" i="13" s="1"/>
  <c r="BM16" i="13"/>
  <c r="Y16" i="13" s="1"/>
  <c r="BM22" i="13"/>
  <c r="Y22" i="13" s="1"/>
  <c r="BM28" i="13"/>
  <c r="Y28" i="13" s="1"/>
  <c r="BM7" i="13"/>
  <c r="BM33" i="13"/>
  <c r="Y33" i="13" s="1"/>
  <c r="BM20" i="13"/>
  <c r="Y20" i="13" s="1"/>
  <c r="BM6" i="13"/>
  <c r="BM15" i="13"/>
  <c r="Y15" i="13" s="1"/>
  <c r="BM12" i="13"/>
  <c r="Y12" i="13" s="1"/>
  <c r="BM8" i="13"/>
  <c r="Y8" i="13" s="1"/>
  <c r="BM19" i="13"/>
  <c r="Y19" i="13" s="1"/>
  <c r="BM32" i="13"/>
  <c r="Y32" i="13" s="1"/>
  <c r="AS22" i="16"/>
  <c r="U57" i="16" l="1"/>
  <c r="B16" i="40" s="1"/>
  <c r="U56" i="16"/>
  <c r="B15" i="40" s="1"/>
  <c r="G16" i="40"/>
  <c r="R38" i="16"/>
  <c r="R34" i="16"/>
  <c r="G17" i="40" s="1"/>
  <c r="Y35" i="13"/>
  <c r="G15" i="40"/>
  <c r="B17" i="40" l="1"/>
  <c r="F5" i="41"/>
  <c r="B12" i="40"/>
  <c r="G12" i="40"/>
  <c r="D7" i="41"/>
  <c r="I7" i="41" s="1"/>
  <c r="T26" i="41"/>
  <c r="F7" i="41" l="1"/>
  <c r="W28" i="41" l="1"/>
</calcChain>
</file>

<file path=xl/comments1.xml><?xml version="1.0" encoding="utf-8"?>
<comments xmlns="http://schemas.openxmlformats.org/spreadsheetml/2006/main">
  <authors>
    <author>windows</author>
  </authors>
  <commentList>
    <comment ref="A15" authorId="0" shapeId="0">
      <text>
        <r>
          <rPr>
            <sz val="9"/>
            <color indexed="81"/>
            <rFont val="Tahoma"/>
            <family val="2"/>
          </rPr>
          <t>کل سرمایه گذاری / هزینه های تسهیلات مالی + سود و زیان ویژه = نرخ بازدهی سرمایه
 (جمع هزينه‌های توليد)- (فروش کل)  = سود و زيان ويژه
نگهداری و تعميرات+ انرژی+ مواد اوليه- فروش کل= ارزش افزوده ناخالص
استهلاک قبل از بهره‌برداری+ استهلاک+ ارزش افزوده ناخالص= ارزش افزوده خالص</t>
        </r>
      </text>
    </comment>
    <comment ref="A16" authorId="0" shapeId="0">
      <text>
        <r>
          <rPr>
            <sz val="9"/>
            <color indexed="81"/>
            <rFont val="Tahoma"/>
            <family val="2"/>
          </rPr>
          <t>درآمد سالیانه / کل سرمایه گذاری = دوره برگشت سرمایه
استهلاک قبل از بهره‌برداری+ استهلاک+ هزينه تسهيلات مالی+ سود = درآمد ساليانه</t>
        </r>
      </text>
    </comment>
    <comment ref="A17" authorId="0" shapeId="0">
      <text>
        <r>
          <rPr>
            <sz val="9"/>
            <color indexed="81"/>
            <rFont val="Tahoma"/>
            <family val="2"/>
          </rPr>
          <t xml:space="preserve">
(هزینه های متغیر - فروش کل) / هزینه های ثبات =نقطه سربه‌سر</t>
        </r>
      </text>
    </comment>
  </commentList>
</comments>
</file>

<file path=xl/comments2.xml><?xml version="1.0" encoding="utf-8"?>
<comments xmlns="http://schemas.openxmlformats.org/spreadsheetml/2006/main">
  <authors>
    <author>windows</author>
  </authors>
  <commentList>
    <comment ref="A2" authorId="0" shapeId="0">
      <text>
        <r>
          <rPr>
            <b/>
            <sz val="9"/>
            <color indexed="81"/>
            <rFont val="Tahoma"/>
            <family val="2"/>
          </rPr>
          <t xml:space="preserve">فرمول قیمت گذاری محصول به روش حجم تولید در نقطه سربه سر
هزینه متغیر هر واحد – قیمت فروش هر واحد /هزینه های ثابت = حجم تولید در نقطه سر به سر
واحد ۳۰۰۰۰  = ۲۰-۱۰ /۳۰۰۰۰۰ دلار = حجم تولید در نقطه سر به سر تولید توستر
در روش های قیمت گذاری زمانی که شرکت بخواهد به سود از پیش تعیین شده ای (سود هدف) دست یابد، باید در قیمت فروش ۲۰ دلار تعداد توستر بیشتری بفروشد. فرض کنید تولیدکننده، یک میلیون دلار در این کار سرمایه گذاری کرده است و در پی آن است که برای محصول تولیدی خود قیمتی را تعیین کند که در کل ۲۰ درصد یا ۲۰۰۰۰۰ دلار (۲۰۰۰۰۰= ۱۰۰۰۰۰۰x%۲۰) بازده داشته باشد. در این صورت، این تولیدکننده باید در سطح قیمت ۲۰ دلار، ۵۰۰۰۰ عدد توستر را بفروشد. اگر شرکت برای توستر قیمتی بالاتر از ۲۰ دلار تعیین کند برای دستیابی به بازده هدف، ملزم به فروش این تعداد نیست. ولی این احتمال نیز وجود دارد که بازار در قیمت بالاتر، حتی همین تعداد کمتر توستر را نخرد. در این جا همه چیز به کشش قیمت و قیمت های فروش رقبا بستگی دارد.
</t>
        </r>
        <r>
          <rPr>
            <b/>
            <sz val="10"/>
            <color indexed="81"/>
            <rFont val="Tahoma"/>
            <family val="2"/>
          </rPr>
          <t>روش های قیمت گذاری بر اساس ذهنیت خریدار</t>
        </r>
        <r>
          <rPr>
            <b/>
            <sz val="9"/>
            <color indexed="81"/>
            <rFont val="Tahoma"/>
            <family val="2"/>
          </rPr>
          <t xml:space="preserve">
تعداد روز افزونی از شرکت ها قیمت کالاهای خود را بر اساس برداشت ذهنی خریدار از فواید کالا قرار می دهند. در قیمت گذاری بر پایه برداشت ذهنی از فواید کالا به جای اینکه برای قیمت گذاری، از هزینه به عنوان عامل اصلی استفاده شود، برداشت ذهنی خریدار از فواید کالا مبنای قیمت گذاری قرار میگیرد. در چنین شرایطی، شرکت ابتدا در ترکیب عناصر بازاریابی با استفاده از عوامل و متغیرهای غیرقیمتی، ذهنیت مطلوبی در خریداران ایجاد می کند و آنگاه قیمت کالا را متناسب با این ذهنیت تعیین می کند.
قیمت غذای مشابهی را در رستورانهای مختلف در نظر بگیرید. یک مصرف کننده می تواند یک فنجان قهوه و یک عدد کلوچه سیب را از یک فروشگاه در قبال پرداخت ۲۵ /۱ دلار خریداری کند. برای همین قهوه و کلوچه در یک رستوران خانوادگی ۲ دلار دریافت می شود. قیمت همین فنجان قهوه و یک کلوچه سیب در قهوه خانه یک هتل ۵ /۳ دلار است و در صورتی که مصرف کننده مسافر هتل باشد، همراه با هزینه سرویس اطاق، از او ۵ دلار مطالبه خواهد شد. قیمت یک فنجان قهوه و یک عدد کلوچه سیب در یک رستوران شیک، بالغ بر ۷ دلار است. و همین طور رستوران های دیگر به دلیل ذهنیت متفاوتی که در اطراف فضای آنها ایجاد می شود، قیمت بالاتری را مطالبه خواهند کرد.
در مورد محیط بازاریابی، سیستم اطلاعات بازاریابی فرآیند مدیریت بازاریابی و فرآیند تحقیقات بازاریابی بیشتر بدانید.
شرکتی که از روش های قیمت گذاری ذهنیت خریدار خود استفاده می کند باید از ارزشی که خریدار برای کالاهای مشابه قایل می شود نیز اطلاع کامل داشته باشد. در همان مثال قبل، از مصرف کنندگان می توان سؤال کرد که حاضرند برای همان یک فنجان قهوه و یک عدد کلوچه در محیط های مختلف چه مبلغی پرداخت کنند. بعضی اوقات نیز می توان از مصرف کنندگان پرسید برای هر یک از ویژگی هایی که به یک کالا اضافه می شود حاضر به پرداخت چه مبلغی هستند. در صورتی که فروشنده قیمتی تعیین کند بیش از فایده ای که خریدار برای کالا قایل شده است، فروش خود را کاهش داده است.
شرکت های بسیاری هستند که قیمت کالاهای خود را بیش از حد تصور خریدار تعیین می کنند. فروش کم و عدم استقبال از کالای ایشان نتیجه اتخاذ چنین سیاستی است. شرکت هایی هم هستند که قیمت کالای خود را پایین تر از حد تصور خریدار از مزایای کالا تعیین می کنند. فروش و استقبال از این کالاها بسیار خوب است اما مسئله فقط کاهش عایدات فروش است. در صورتی که قیمت کالا هم سطح با ذهنیت خریدار از فایده و ارزش آن افزایش یابد، این محدودیت نیز از بین می رود.
روش های قیمت گذاری بر اساس شرایط رقابتی
تعیین قیمت بر اساس قیمت جاری در این شیوه قیمت گذاری، شرکت بدون توجه به سطح هزینه های خود یا تقاضا برای کالا، قیمت کالا را بر اساس قیمتی تعیین می کند که رقبا تعیین کرده اند. این نوع از روش های قیمت گذاری بر اساس قیمت های جاری نام دارد. شرکت می تواند قیمت کالای خود را برابر، بیشتر یا کمتر از قیمت کالاهای رقبای اصلی خود تعیین کند. در صنایعی که انحصار چند قطبی بر آنها حاکم است (صنایعی نظیر فولادی کاغذ یا کود شیمیایی) شرکت ها معمولا دارای قیمت های یکسانی هستند و شرکت های کوچکتر از شرکت های بزرگتر تبعیت می کنند و به پیروی از آنها قیمت کالاهای خود را تغییر می دهند. در این صورت، قیمت گذاری تحت تأثیر تغییر تقاضای کالا یا هزینه های این شرکت ها قرار نمی گیرد.
قیمت فروش بعضی از شرکت ها می تواند اندکی بالاتر یا پایین تر باشد، ولی میزان این تفاوت همواره ثابت است. در این نوع روش های قیمت گذاری بر اساس قیمت جاری بسیار متداول است. اعتقاد شرکت ها بر این است که وقتی اندازه گیری کشش تقاضا دشوار است، استفاده از روش های قیمت گذاری بر اساس قیمت های جاری می تواند ایجاد کننده بازدهی منصفانه و مناسب باشد. به علاوه، توسل به این روش های قیمت گذاری آنان را از زبان های جنگ قیمت نیز مصون نگاه می دارد.
روش های قیمت گذاری با رویکرد فروش بیشتر
کم‌کم داریم به‌جاهای خوبی می‌رسیم. قیمت‌گذاری برای انجام معامله و فروش، همه آن چیزی است که کسب‌وکار و قیمت‌گذاری به آن مربوط می‌شود. بااین‌همه، اگر نتوانیم با قیمت‌گذاری به فروش دست‌یابم، پس قیمت‌گذاری به چه دردی می‌خورد؟ این فرآیند باید به ما سود برساند. درست است؟ خب، درواقع نه. وقتی برای انجام معامله و فروش تعیین قیمت می‌کنید، این کار شما مشتریان را تحریک می‌کند تا برای دریافت تخفیف‌های بیشتر با شما مذاکره کنند. این مشتریان نیروهای فروش را در منگنه کاهش قیمت قرار می‌دهند. این فرآیند، زمینه را برای کاهش قیمت توسط فروشنده‌ها فراهم می‌کند. چنین رهیافتی اطمینان فروشنده‌ها را به قیمت از میان می‌برد و موجب وارد شدن ضرر و زیان به شرکت می‌شود.
روش های قیمت گذاری با رویکرد کسب سهم بازار
در این استراتژی، برای کسب سهم بازار در برابر رقبا قیمت‌ها به‌عمد پایین‌تر تعیین می‌شوند. این هم ایده خوبی است اما واقعیت به این اندازه روشن و واضح نیست. اگر قبلاً دارای سهم بازار بالایی بودید با این استراتژی به سودآوری بیشتری خواهید رسید اما درعین‌حال ممکن است اکنون رهبر بازار نباشید. در چنین شرایطی، استفاده از قیمت‌های پایین برای کسب سهم بازار، خطرناک است. نمی‌توانید انتظار داشته باشید که به‌یک‌باره از رقبای خود جل بزنید. حتی اگر موفق به انجام این کار شوید، مزایای آن موقتی است. به‌احتمال بسیار زیاد، رهبر بازار قیمت‌های خود را به‌اندازه قیمت‌های شما کاهش می‌دهد و خود را باقیمت‌های شما هماهنگ می‌کند. قیمت‌های پایین سودآوری هر دو شرکت را متوقف می‌کند. این رویدادی است که مشتریان می‌پسندند. آن‌ها عاشق جنگ قیمت‌اند.
درباره بازایابی و فروش بیشتر بدانید.
مشکل این است که این استراتژی‌ها، اغلب به‌طور هم‌زمان در یک شرکت اجرا می‌شوند. معمولاً، هر واحد سازمان، استراتژی قیمت‌گذاری خاص خود را در پیش می‌گیرد. این استراتژی‌ها نه‌فقط تعارض ذاتی و درونی باهم دارند، بلکه در ایجاد فروش سودآور نیز ناتوان هستند. درواقع، این استراتژی‌ها تضعیف‌کننده هم‌زمان سود و درآمد هستند.
روش های قیمت گذاری با ارائه پیشنهاد
شرکت ها هنگام ارائه پیشنهاد برای انجام کارهای مقاطعه ای از روش های قیمت گذاری رقابتی استفاده می کنند. در روش قیمت گذاری با ارائه پیشنهاد مهر و موم شده مبنای تعیین قیمت به طرز تفکر شرکت نسبت به نحوه قیمت گذاری رقبا و نه هزینه و سطح تقاضا برای خدمات شرکت بستگی دارد. شرکت پیشنهاد دهنده درصدد به دست آوردن قرارداد است و برنده شدن نیز منوط است به این که قیمت های او کمتر از سایرین باشد.
باید توجه داشت که کاهش قیمت هم تا حدی امکان پذیر است. اگر قیمت پیشنهادی پایین تر از قیمت تمام شده باشد موقعیت شرکت به خطر می افتد. از طرفی هر قدر قیمت پیشنهادی بالاتر باشد، شانس برنده شدن و به دست آوردن کار، کاهش می یابد. استفاده از روش برآورد سود مورد انتظار برای شرکت بزرگی که با تعداد زیادی پیشنهاد روبرو است، منطقی به نظر می رسد. با توسل به این روش، سود شرکت در بلندمدت به حداکثر ممکن می رسد. اما اگر شرکتی فقط گاه گاه در مناقصه ای شرکت کند یا انجام کاری یا به دست آوردن یک قرارداد خاص، برای او از اهمیت ویژه ای برخوردار باشد، استفاده از شیوه سود مورد انتظار مفید فایده نخواهد بود.
روش های قیمت گذاری بر اساس روند بازار
اگر تصور می‌کنید که سیستم هزینه‌یابی شرکت شما هزینه‌ها را بیش‌ازحد واقعی نشان می‌دهد، می‌توانید از روش های قیمت گذاری مبتنی بر بازار استفاده کنید. در این حالت سازمان‌ها، به بازار اجازه می‌دهند که آن‌ها قیمت‌ها را تعیین کنند. ما درباره این نوع استراتژی قیمت گذاری بارها شنیده‌ایم و به نظر شکل مطلوبی می‌رسد؛ زیرا می‌دانیم که بازار به‌تنهایی قیمت گذاری می‌کند اما این نوع استراتژی با اشکالی روبروست. یکی از این مشکلات آن است که ما محصول خود را به بازار نمی‌فروشیم؛ بلکه به مشتریان می‌فروشیم. مشتریان نیز اغلب منحصربه‌فرد هستند و گاه برخلاف آنچه بازار پیش‌بینی می‌کند رفتار می‌کنند و به این صورت ما را شگفت‌زده می‌کنند. آن‌ها خواهان قیمت‌های کمتر هستند و ما خواسته‌شان را برآورده می‌کنیم. در قیمت‌گذاری مبتنی بر بازار، برای به انجام رساندن معامله و بستن آن، فقط از یک رویکرد استفاده می‌شود و آن رویکرد چیزی نیست جز کاهش قیمت.</t>
        </r>
        <r>
          <rPr>
            <sz val="9"/>
            <color indexed="81"/>
            <rFont val="Tahoma"/>
            <family val="2"/>
          </rPr>
          <t xml:space="preserve">
</t>
        </r>
      </text>
    </comment>
    <comment ref="A6" authorId="0" shapeId="0">
      <text>
        <r>
          <rPr>
            <b/>
            <sz val="9"/>
            <color indexed="81"/>
            <rFont val="Tahoma"/>
            <family val="2"/>
          </rPr>
          <t>۱- خرده‌فروشی: فروش محصولات و خدمات در یک فروشگاه فیزیکی
۲- کمپینگ: شما با اتخاذ استراتژی کمپینگ، درواقع مکان فروشگاه یا خرده‌فروشی خود را نزدیک به مشتریان انتخاب می‌کنید. به‌عنوان‌مثال یک شرکت IT که پلتفرم‌های تجاری را به فروش می‌رساند، دفاتر خود را نزدیک به مهم‌ترین مراکز مالی شهر قرار می‌دهد.
۳- تجارت الکترونیک: فروش کالا و خدمات از طریق وب‌سایت یا سایر کانال‌های دیجیتال نظیر برنامه‌های تلفن همراه.
۴- خشت و ملات (Bricks and Clicks): طبق این استراتژی، شما تجارت الکترونیک شرکت را با عملیات خرده‌فروشی ترکیب می‌کنید، به‌طوری‌که هر یک از آن‌ها دیگری را پوشش دهند. به‌عنوان‌مثال ممکن است فروشگاه خرده‌فروشی، سفارش‌های آنلاین را هم به مشتریان تحویل دهد. کانال‌های تجارت الکترونیک نیز می‌توانند به‌منظور گسترش موجودی و انتخاب‌های خرده‌فروشی‌ها مورداستفاده قرار بگیرند.
۵- فروش شخصی: استفاده از یک نیروی فروش که محصولات را به یک شبکه ارتباطی اجتماعی می‌فروشد. اتخاذ این استراتژی برای فروش‌های پیچیده ضروری است.
۶- فروش مستقیم: فروش مستقیم محصولات به مشتریان از طریق ابزارهایی نظیر شبکه‌های اجتماعی.
۷- بازفروش ارزش‌افزوده: شرکایی که محصولات و خدمات شما را در کنار محصولات خود به فروش می‌رسانند.
۸- فرانشیز: مکان‌های خرده‌فروشی که شما مالک آن نیستید؛ اما با قراردادهای تجاری کنترل بخش اعظم آن را به دست می‌آورید.
۹- عمده‌فروشی: فروش به واسطه‌هایی که در زنجیره‌ی عرضه وجود دارند، مثل عمده‌فروشان.
۱۰- مجوز: شما به شرکت‌های دیگر اجازه می‌دهید در معاملات خود از نام برند یا طرح محصولات شما استفاده کنند (به ازای هزینه‌ی توافق شده).
۱۱- نماینده/ کارگزار: فروش از طریق نمایندگی‌ها، نظیر آژانس‌ها یا واسطه‌ها.
۱۲- شرکای بازاریابی: شرکای بازاریابی (مثل پلتفرم‌های تبلیغاتی) به شما کمک می‌کنند به مشتریان بیشتری دسترسی پیدا کنید.
۱۳- شرکای توزیع: شرکایی که به شما در توزیع محصول یعنی فروش و تحویل، خدمات و تجربه‌ی مشتری کمک می‌کنند. بسیاری از اوقات شرکای توزیع می‌توانند فروش محصولات را به مناطق جدید یا بخش‌های جدید مشتری توسعه دهند.
۱۴- کانال‌های ترکیبی: گاهی اوقات نیز شما برخی از استراتژی‌های ذکرشده را با یکدیگر ادغام می‌کنید.</t>
        </r>
      </text>
    </comment>
  </commentList>
</comments>
</file>

<file path=xl/comments3.xml><?xml version="1.0" encoding="utf-8"?>
<comments xmlns="http://schemas.openxmlformats.org/spreadsheetml/2006/main">
  <authors>
    <author>Majid</author>
  </authors>
  <commentList>
    <comment ref="N2" authorId="0" shapeId="0">
      <text>
        <r>
          <rPr>
            <b/>
            <sz val="9"/>
            <color indexed="81"/>
            <rFont val="Tahoma"/>
            <family val="2"/>
          </rPr>
          <t>برای محصول نرم افزار  حسابداری  دفترهای روزنامه می تواند محصول جایگزین باشد.
برای محصول کود شیمیایی، محصول کود ارگانیک یا ... می تواند محصول جایگزین باشد.</t>
        </r>
      </text>
    </comment>
  </commentList>
</comments>
</file>

<file path=xl/sharedStrings.xml><?xml version="1.0" encoding="utf-8"?>
<sst xmlns="http://schemas.openxmlformats.org/spreadsheetml/2006/main" count="830" uniqueCount="622">
  <si>
    <t>بسمه تعالی</t>
  </si>
  <si>
    <t>عنوان طرح</t>
  </si>
  <si>
    <t xml:space="preserve">میزان کل سرمایه گذاری </t>
  </si>
  <si>
    <t xml:space="preserve">تعداد اشتغالزایی مستقیم </t>
  </si>
  <si>
    <t xml:space="preserve">دوره برگشت سرمایه </t>
  </si>
  <si>
    <t xml:space="preserve">عنوان اصلي طرح </t>
  </si>
  <si>
    <t xml:space="preserve">محل اجراي طرح </t>
  </si>
  <si>
    <t>رديف</t>
  </si>
  <si>
    <t>نام و نام خانوادگي</t>
  </si>
  <si>
    <t>حقوقی</t>
  </si>
  <si>
    <t>نام شرکت</t>
  </si>
  <si>
    <t>نوع شرکت</t>
  </si>
  <si>
    <t>شماره ثبت</t>
  </si>
  <si>
    <t>محل ثبت</t>
  </si>
  <si>
    <t>عنوان</t>
  </si>
  <si>
    <t>ردیف</t>
  </si>
  <si>
    <t>سازمان مجوز دهنده</t>
  </si>
  <si>
    <t>واحد</t>
  </si>
  <si>
    <t>پراکندگی جغرافیایی مشتریان</t>
  </si>
  <si>
    <t>استانی</t>
  </si>
  <si>
    <t>منطقه ای</t>
  </si>
  <si>
    <t>کشوری</t>
  </si>
  <si>
    <t>صادراتی</t>
  </si>
  <si>
    <t>تعداد</t>
  </si>
  <si>
    <t>تلفن</t>
  </si>
  <si>
    <t>شرح</t>
  </si>
  <si>
    <t>هزینه های تولید سالیانه</t>
  </si>
  <si>
    <t>آب مصرفي</t>
  </si>
  <si>
    <t>برق مصرفي</t>
  </si>
  <si>
    <t>اينترنت</t>
  </si>
  <si>
    <t>سوخت</t>
  </si>
  <si>
    <t>گازوئيل</t>
  </si>
  <si>
    <t>نفت سفيد</t>
  </si>
  <si>
    <t>بنزين</t>
  </si>
  <si>
    <t>گاز</t>
  </si>
  <si>
    <t>درصد</t>
  </si>
  <si>
    <t>برآورد هزينه هاي سرمايه اي</t>
  </si>
  <si>
    <t>کل سرمایه گذاری</t>
  </si>
  <si>
    <t xml:space="preserve">نحوه سرمايه گذاري </t>
  </si>
  <si>
    <t>حقوق و دستمزد</t>
  </si>
  <si>
    <t>هزینه کنترل کیفیت</t>
  </si>
  <si>
    <t>سرمایه ثابت</t>
  </si>
  <si>
    <t>سرمایه در گردش</t>
  </si>
  <si>
    <t>شناسنامه طرح (خلاصه طرح)</t>
  </si>
  <si>
    <t>برنامه عمليات توليد یا ارائه خدمت</t>
  </si>
  <si>
    <t>زمین</t>
  </si>
  <si>
    <t xml:space="preserve">محوطه سازی (تسطیح، دیوارکشی، جدول بندی و ...) </t>
  </si>
  <si>
    <t>مساحت (مترمربع)</t>
  </si>
  <si>
    <t>ساختمان (سوله، ساختمان اداری، ساختمان نگهبانی و ...)</t>
  </si>
  <si>
    <t>زمین/ محوطه سازی/ ساختمان سازی (در صورتی که برای تجاری کردن طرح خود، نیاز به خرید زمین، ساخت ساختمان و ... دارید، این جدول را تکمیل کنید)</t>
  </si>
  <si>
    <t>تجهيزات/ لوازم/ ماشین آلات/ هزینه دانش فنی/  هزینه نصب و راه اندازی/ هزینه گمرکی و ترخیص و ...</t>
  </si>
  <si>
    <t>میزان مصرف ساليانه</t>
  </si>
  <si>
    <t>برآورد هزينه آب، برق، سوخت، تلفن، اینترنت و ...</t>
  </si>
  <si>
    <t xml:space="preserve"> هزينه تعميرات و نگهداري </t>
  </si>
  <si>
    <t>ماشین آلات و تجهیزات</t>
  </si>
  <si>
    <t>تاسیسات عمومی</t>
  </si>
  <si>
    <t xml:space="preserve">تاسیسات عمومی با مشخصات فني آنها </t>
  </si>
  <si>
    <t>وسایل حمل و نقل</t>
  </si>
  <si>
    <t xml:space="preserve"> هزينه استهلاک</t>
  </si>
  <si>
    <t>لوازم اداری</t>
  </si>
  <si>
    <t>پیش بینی نشده</t>
  </si>
  <si>
    <t>تحلیل بازار</t>
  </si>
  <si>
    <t>مشتری (حقیقی/ حقوقی)</t>
  </si>
  <si>
    <t>داخلی/ خارجی</t>
  </si>
  <si>
    <t>شرح/ مشخصات فنی</t>
  </si>
  <si>
    <t>کد اقتصادی</t>
  </si>
  <si>
    <t>تاریخ ارائه</t>
  </si>
  <si>
    <t>سایر</t>
  </si>
  <si>
    <t xml:space="preserve">آنالیز برنامه مالي </t>
  </si>
  <si>
    <t>زمین، ساختمان، محوطه سازی و ...</t>
  </si>
  <si>
    <t>مشخصات فنی</t>
  </si>
  <si>
    <t>ماشین آلات، تجهیزات، دانش فنی، نصب و راه اندازی و ...</t>
  </si>
  <si>
    <t>وسایل اداری</t>
  </si>
  <si>
    <t>اقلام پیش بینی نشده و متفرقه</t>
  </si>
  <si>
    <t>برآورد هزينه هاي قبل از بهره برداری</t>
  </si>
  <si>
    <t>هزینه آموزش پرسنل</t>
  </si>
  <si>
    <t>هزینه راه اندازی آزمایشی (برای طرح های تولیدی)</t>
  </si>
  <si>
    <t>هزینه های تاسیس شرکت، مشاور، اخذ مجوز، حق ثبت ها، مطالعه و تحقیق، قراردادها و ...</t>
  </si>
  <si>
    <t xml:space="preserve">سرمايه در گردش </t>
  </si>
  <si>
    <t>سهم متقاضی</t>
  </si>
  <si>
    <t>تسهیلات مالی</t>
  </si>
  <si>
    <t>هزینه مواد اولیه و بسته بندی</t>
  </si>
  <si>
    <t>هزینه انرژی</t>
  </si>
  <si>
    <t>هزینه تعمیرات و نگهداری</t>
  </si>
  <si>
    <t>هزینه استهلاک</t>
  </si>
  <si>
    <t>هزینه حقوق و دستمزد</t>
  </si>
  <si>
    <t>هزینه متفرقه و پیش بینی نشده تولید</t>
  </si>
  <si>
    <t>هزینه تسهیلات مالی</t>
  </si>
  <si>
    <t>هزینه بیمه کارگاه یا دفتر</t>
  </si>
  <si>
    <t>هزینه بازاریابی و تبلیغات</t>
  </si>
  <si>
    <t>هزینه برون سپاری در صورت وجود</t>
  </si>
  <si>
    <t>هزینه اجاره سالانه محل فعالیت (کارگاه، سوله، دفتر و ...) در صورت وجود</t>
  </si>
  <si>
    <t>هزینه اجاره وسیله حمل و نقل در صورت وجود</t>
  </si>
  <si>
    <t>هزینه های ثابت و متغیر</t>
  </si>
  <si>
    <t>مقدار</t>
  </si>
  <si>
    <t>مواد اولیه و بسته بندی</t>
  </si>
  <si>
    <t>انرژی</t>
  </si>
  <si>
    <t>تعمیرات و نگهداری</t>
  </si>
  <si>
    <t>استهلاک</t>
  </si>
  <si>
    <t>بیمه کارگاه و کارخانه</t>
  </si>
  <si>
    <t>کنترل کیفیت</t>
  </si>
  <si>
    <t>بازاریابی و تبلیغات</t>
  </si>
  <si>
    <t>برون سپاری</t>
  </si>
  <si>
    <t>اجاره محل</t>
  </si>
  <si>
    <t>اجاره وسیله حمل و نقل</t>
  </si>
  <si>
    <t>برآورد قیمت تمام شده محصولات/ خدمات</t>
  </si>
  <si>
    <t>فروش کل</t>
  </si>
  <si>
    <t>سود و زیان ویژه</t>
  </si>
  <si>
    <t>سرمایه گذاری ثابت سرانه</t>
  </si>
  <si>
    <t>سرمایه گذاری سرانه</t>
  </si>
  <si>
    <t>نرخ بازدهی سرمایه</t>
  </si>
  <si>
    <t>دوره برگشت سرمایه</t>
  </si>
  <si>
    <t>برنامه زمانبندی طرح</t>
  </si>
  <si>
    <t>عنوان فعالیت (شرح عملیات)</t>
  </si>
  <si>
    <t>بازه زمانی 
(لطفا ذکر نمایید هر فعالیت شما چه ماه هایی از سال طول می کشد؟)</t>
  </si>
  <si>
    <t>برنامه مدیریت ریسک و خطر</t>
  </si>
  <si>
    <t>موانع</t>
  </si>
  <si>
    <t>راهکارها</t>
  </si>
  <si>
    <t>موانع احتمالی مکانی</t>
  </si>
  <si>
    <t>موانع احتمالی بازاری</t>
  </si>
  <si>
    <t>موانع احتمالی قانونی</t>
  </si>
  <si>
    <t>موانع احتمالی تکنولوژیکی</t>
  </si>
  <si>
    <t>موانع احتمالی فرهنگی</t>
  </si>
  <si>
    <t>موانع احتمالی پرسنلی</t>
  </si>
  <si>
    <t>موانع احتمالی مالی</t>
  </si>
  <si>
    <t>موانع احتمالی زمانی</t>
  </si>
  <si>
    <t>سایر موانع</t>
  </si>
  <si>
    <t>ارائه دهنده (ارائه دهندگان)</t>
  </si>
  <si>
    <t xml:space="preserve">شرح </t>
  </si>
  <si>
    <t>تاریخ تکمیل فرم توسط متقاضی:</t>
  </si>
  <si>
    <t>اینجانب ........................................ تایید می نمایم اطلاعات فرم مبتنی بر واقعیت بوده و مسئولیت صحت اطلاعات را بر عهده می گیرم.</t>
  </si>
  <si>
    <t>نشانی قانونی شرکت</t>
  </si>
  <si>
    <t>وسایل حمل و نقل ضروری</t>
  </si>
  <si>
    <t>سمت در شرکت</t>
  </si>
  <si>
    <t>مدیرعامل</t>
  </si>
  <si>
    <t>بازرس</t>
  </si>
  <si>
    <t>دارندگان حق امضا در شرکت</t>
  </si>
  <si>
    <t>رئیس هیئت مدیره</t>
  </si>
  <si>
    <t>نایب رئیس هیئت مدیره</t>
  </si>
  <si>
    <t>عضو هیئت مدیره</t>
  </si>
  <si>
    <t>تلفن شرکت</t>
  </si>
  <si>
    <t xml:space="preserve">نرخ بازدهی سرمایه </t>
  </si>
  <si>
    <t>تاریخ ثبت</t>
  </si>
  <si>
    <t>ظرفيت فروش ساليانه یا تعداد خدمت قابل ارائه در هر سال</t>
  </si>
  <si>
    <t>استراتژي های تبلیغات</t>
  </si>
  <si>
    <t>دلایل برتری طرح شما نسبت به موارد مشابه موجود در بازار (در قالب چند مورد برتری ها و مزیت های رقابتی طرح خود را نسبت به رقبا و نمونه های مشابه به طور شفاف بیان کنید)</t>
  </si>
  <si>
    <t>تاسیسات مربوط به آب رسانی</t>
  </si>
  <si>
    <t>تاسیسات مربوط به برق رسانی</t>
  </si>
  <si>
    <t>تاسیسات مربوط به سوخت رسانی</t>
  </si>
  <si>
    <t>وسایل سرمایشی و گرمایشی</t>
  </si>
  <si>
    <t>وسایل ایمنی و اطفای حریق</t>
  </si>
  <si>
    <t>ساختمان و محوطه سازی</t>
  </si>
  <si>
    <r>
      <t xml:space="preserve">واحد </t>
    </r>
    <r>
      <rPr>
        <b/>
        <sz val="8"/>
        <color theme="1"/>
        <rFont val="B Nazanin"/>
        <charset val="178"/>
      </rPr>
      <t>(مانند بسته، کارتن، عدد‌ و...)</t>
    </r>
  </si>
  <si>
    <t>نقاط قوت کسب وکار خود را نام ببرید:</t>
  </si>
  <si>
    <t>نقاط ضعف کسب و کار خود را نام ببرید:</t>
  </si>
  <si>
    <t>فرصت های محیط کسب و کار خود را نام ببرید:</t>
  </si>
  <si>
    <t>تهدیدهای محیط کسب وکار خود را نام ببرید:</t>
  </si>
  <si>
    <t>جمع کل (ریال)</t>
  </si>
  <si>
    <t>مشتریان محصولات شما چه کسانی هستند؟</t>
  </si>
  <si>
    <t xml:space="preserve">شرح مختصری از دانش فنی و روش تولید محصولات یا ارائه خدمات </t>
  </si>
  <si>
    <r>
      <rPr>
        <b/>
        <sz val="12"/>
        <color theme="1"/>
        <rFont val="B Nazanin"/>
        <charset val="178"/>
      </rPr>
      <t>استراتژی های قيمت گذاري</t>
    </r>
    <r>
      <rPr>
        <b/>
        <sz val="9"/>
        <color theme="1"/>
        <rFont val="B Nazanin"/>
        <charset val="178"/>
      </rPr>
      <t xml:space="preserve"> (روشی را که برای قیمت گذاری محصول خود استفاده می کنید، بنویسید.  
مثلاً بر اساس هزینه ها: قیمت تمام شده +درصدی بعنوان حاشیه سود یا قیمت گذاری بر اساس ارزش موردنظر مشتری: بر اساس پیش بینی  از مبلغی که مشتری برای خرید کالا حاضر به پرداخت آن است ، یا ...)</t>
    </r>
  </si>
  <si>
    <r>
      <t xml:space="preserve">استراتژی های توزيع </t>
    </r>
    <r>
      <rPr>
        <b/>
        <sz val="11"/>
        <color theme="1"/>
        <rFont val="B Nazanin"/>
        <charset val="178"/>
      </rPr>
      <t>(روش/ روشهایی را که برای تحویل محصول خود به مشتری استفاده می کنید، بنویسید.
 مثلاً تحویل درب کارگاه، تحویل به عمده فروشی ها، شرکتهای پخش خارجی، پخش شاهرگی یا مویرگی و ...)</t>
    </r>
  </si>
  <si>
    <t>اگر حقوقی است دولتی/ خصوصی بودن آن را مشخص فرمایید</t>
  </si>
  <si>
    <t>مدل درآمدی (شرح روشهای مختلف کسب درآمد مانند فروش محصول/ خدمت، فروش دانش فنی، مشارکت، کارگزاری و ...)</t>
  </si>
  <si>
    <t>مبلغ/ مقدار/ درصد یا ...</t>
  </si>
  <si>
    <t>عنوان محصول شماره ۸</t>
  </si>
  <si>
    <t>عنوان محصول شماره ۹</t>
  </si>
  <si>
    <t>عنوان محصول شماره ۱۰</t>
  </si>
  <si>
    <t>مواد اولیه</t>
  </si>
  <si>
    <t>زمانبندی طرح</t>
  </si>
  <si>
    <t>تحلیل swot</t>
  </si>
  <si>
    <t>صفحه</t>
  </si>
  <si>
    <t>میزان سرمایه ثابت (میلیون ریال)</t>
  </si>
  <si>
    <t>سهم متقاضی از سرمایه ثابت (میلیون ریال)</t>
  </si>
  <si>
    <t>سهم متقاضی از سرمایه در گردش (میلیون ریال)</t>
  </si>
  <si>
    <t>درصد از هزینه مواد اولیه</t>
  </si>
  <si>
    <t>درصد از هزینه انرژی</t>
  </si>
  <si>
    <t>درصد از هزینه حقوق و دستمزد</t>
  </si>
  <si>
    <t>درصد از هزینه برون سپاری</t>
  </si>
  <si>
    <t>میزان واردات کالا/ خدمت شرکت شما (در صورت وجود) با ذکر تعرفه واردات در سال گذشته</t>
  </si>
  <si>
    <t>میزان صادرات کالا/ خدمت شرکت شما (در صورت وجود) با مبلغ دلاری/ ریالی در سال گذشته</t>
  </si>
  <si>
    <t>مواد اوليه و بسته بندي براي هرکدام از کالاها/ خدمات (برای طرح های خدماتی خرید لایسنس ها و اشتراک های سالیانه و سایر موارد موردنیاز را در این بخش ارائه کنید)</t>
  </si>
  <si>
    <t>سایر هزینههای تولید به‌غیر از موارد قبل</t>
  </si>
  <si>
    <t>جنسیت</t>
  </si>
  <si>
    <t>آخرین مدرک</t>
  </si>
  <si>
    <t>رشته</t>
  </si>
  <si>
    <t>فعال در بخش</t>
  </si>
  <si>
    <t>وضعیت بیمه</t>
  </si>
  <si>
    <t>دانشجو</t>
  </si>
  <si>
    <t>تمام وقت</t>
  </si>
  <si>
    <t>بیمه شده</t>
  </si>
  <si>
    <t>آقا</t>
  </si>
  <si>
    <t>بله</t>
  </si>
  <si>
    <t>دکتری و بالاتر</t>
  </si>
  <si>
    <t>تخصصی</t>
  </si>
  <si>
    <t>سهامی خاص</t>
  </si>
  <si>
    <t>پاره وقت</t>
  </si>
  <si>
    <t>بیمه نشده</t>
  </si>
  <si>
    <t>خانم</t>
  </si>
  <si>
    <t>خیر</t>
  </si>
  <si>
    <t>کارشناس ارشد</t>
  </si>
  <si>
    <t>فنی</t>
  </si>
  <si>
    <t>سهامی عام</t>
  </si>
  <si>
    <t>کارشناس</t>
  </si>
  <si>
    <t>بازار</t>
  </si>
  <si>
    <t>با مسئولیت محدود</t>
  </si>
  <si>
    <t>فوق دیپلم</t>
  </si>
  <si>
    <t>اداری</t>
  </si>
  <si>
    <t>نسبی</t>
  </si>
  <si>
    <t>دیپلم</t>
  </si>
  <si>
    <t>تضامنی</t>
  </si>
  <si>
    <t>زیر دیپلم</t>
  </si>
  <si>
    <t>مختلط سهامی</t>
  </si>
  <si>
    <t>مختلط غیرسهامی</t>
  </si>
  <si>
    <t>تعاونی تولید و مصرف</t>
  </si>
  <si>
    <t>اخذ شده</t>
  </si>
  <si>
    <t>میزان سرمایه در گردش (میلیون ریال)</t>
  </si>
  <si>
    <t>شرکت</t>
  </si>
  <si>
    <t>وضعیت همکاری</t>
  </si>
  <si>
    <t>میزان کالاهای تولیدی یا تعداد خدمت قابل ارائه و درآمد حاصل از آن برای یک سال فعالیت</t>
  </si>
  <si>
    <t>تبلیغ برند</t>
  </si>
  <si>
    <t>خرده‌فروشی یا تبلیغات محیطی</t>
  </si>
  <si>
    <t>تبلیغ با پاسخ مستقیم</t>
  </si>
  <si>
    <t>تبلیغ غیرانتفاعی</t>
  </si>
  <si>
    <t xml:space="preserve">(B2B) استراتژی بازاریابی بیزینس به بیزینس </t>
  </si>
  <si>
    <t>ابزارهای تبلیغاتی</t>
  </si>
  <si>
    <t>(B2C) استراتژی بازاریابی بیزینس به مصرف کننده</t>
  </si>
  <si>
    <t>تبلیغات بیلبوردی</t>
  </si>
  <si>
    <t>تبلیغات اینترنتی</t>
  </si>
  <si>
    <t>تبلیغات چاپی، پوسترها، کارت پستال ها و...</t>
  </si>
  <si>
    <t xml:space="preserve"> آگهی های تلویزیونی یا بازرگانی</t>
  </si>
  <si>
    <t>تبلیغات رادیویی</t>
  </si>
  <si>
    <t>تبلیغات چریکی</t>
  </si>
  <si>
    <t>تبلیغات محیطی</t>
  </si>
  <si>
    <t>قیمت گذاری بر اساس ذهنیت خریدار</t>
  </si>
  <si>
    <t xml:space="preserve"> قیمت گذاری بر اساس شرایط رقابتی</t>
  </si>
  <si>
    <t>قیمت گذاری با ارائه پیشنهاد</t>
  </si>
  <si>
    <t xml:space="preserve"> قیمت گذاری بر اساس روند بازار</t>
  </si>
  <si>
    <t xml:space="preserve"> قیمت گذاری بر اساس برآورد هزینه‌ها</t>
  </si>
  <si>
    <t>قیمت گذاری سربسری</t>
  </si>
  <si>
    <t>خرده‌فروشی</t>
  </si>
  <si>
    <t xml:space="preserve">کمپینگ </t>
  </si>
  <si>
    <r>
      <t xml:space="preserve"> </t>
    </r>
    <r>
      <rPr>
        <sz val="11"/>
        <color theme="1"/>
        <rFont val="Arial"/>
        <family val="2"/>
      </rPr>
      <t>تجارت الکترونیک</t>
    </r>
  </si>
  <si>
    <t>بازفروش ارزش‌افزوده</t>
  </si>
  <si>
    <t>فرانشیز</t>
  </si>
  <si>
    <t>عمده‌فروشی</t>
  </si>
  <si>
    <r>
      <t xml:space="preserve"> </t>
    </r>
    <r>
      <rPr>
        <sz val="11"/>
        <color theme="1"/>
        <rFont val="Arial"/>
        <family val="2"/>
      </rPr>
      <t>مجوز</t>
    </r>
  </si>
  <si>
    <t>شرکای بازاریابی</t>
  </si>
  <si>
    <t>شرکای توزیع</t>
  </si>
  <si>
    <t>کانال‌های ترکیبی</t>
  </si>
  <si>
    <t>سهم نسبی از بازار 
(برحسب درصد)</t>
  </si>
  <si>
    <t>حقیقی/ حقوقی</t>
  </si>
  <si>
    <t>جایگزین</t>
  </si>
  <si>
    <t>نام رقیب یا جایگزین</t>
  </si>
  <si>
    <t>رقیب</t>
  </si>
  <si>
    <t>رقیب/جایگزین</t>
  </si>
  <si>
    <t>کل فروش</t>
  </si>
  <si>
    <t>شرح / نام مواد اولیه / بسته بندی یا ...</t>
  </si>
  <si>
    <t>نوآوری یا برجستگی محصول یا خدمات</t>
  </si>
  <si>
    <t>بدون فعالیت، عضو هیئت مدیره</t>
  </si>
  <si>
    <t>حقوق و مزایای ماهیانه (ریال)</t>
  </si>
  <si>
    <t>تاریخ اخذ</t>
  </si>
  <si>
    <t>شماره مجوز</t>
  </si>
  <si>
    <t>حقوق و مزایای سالیانه (ریال)</t>
  </si>
  <si>
    <t>تلفن همراه 
(در دسترس)</t>
  </si>
  <si>
    <t>تامین کنندگان مواد اولیه
(شرکت / نام شخص)</t>
  </si>
  <si>
    <t>شماره ملی</t>
  </si>
  <si>
    <t>سایر هزینه ها</t>
  </si>
  <si>
    <t>فرم طرح کسب و کار برای مرحله رشد برای یک سال فعالیت
 (  Business Plan Form)</t>
  </si>
  <si>
    <t>قیمت کل (ریال)</t>
  </si>
  <si>
    <t>عنوان محصول شماره ۱۱</t>
  </si>
  <si>
    <t>عنوان محصول شماره ۱۲</t>
  </si>
  <si>
    <t>عنوان محصول شماره ۱۳</t>
  </si>
  <si>
    <t>عنوان محصول شماره ۱۴</t>
  </si>
  <si>
    <t>عنوان محصول شماره ۱۵</t>
  </si>
  <si>
    <t>عنوان محصول شماره ۱۶</t>
  </si>
  <si>
    <t>عنوان محصول شماره ۱۷</t>
  </si>
  <si>
    <t>عنوان محصول شماره ۱۸</t>
  </si>
  <si>
    <t>عنوان محصول شماره ۱۹</t>
  </si>
  <si>
    <t>عنوان محصول شماره ۲۰</t>
  </si>
  <si>
    <t>عنوان محصول شماره ۲۱</t>
  </si>
  <si>
    <t>عنوان محصول شماره ۲۲</t>
  </si>
  <si>
    <t>عنوان محصول شماره ۲۳</t>
  </si>
  <si>
    <t>عنوان محصول شماره ۲۴</t>
  </si>
  <si>
    <t>عنوان محصول شماره ۲۵</t>
  </si>
  <si>
    <t>عنوان محصول شماره ۲۶</t>
  </si>
  <si>
    <t>عنوان محصول شماره ۲۷</t>
  </si>
  <si>
    <t>عنوان محصول شماره ۲۸</t>
  </si>
  <si>
    <t>عنوان محصول شماره ۲۹</t>
  </si>
  <si>
    <t>هزینه تعمیر و نگهداری (ریال)</t>
  </si>
  <si>
    <t>ارزش دارايي یا مقدار هزینه شده (ریال)</t>
  </si>
  <si>
    <t>این کاربرگ طرح کسب و کار  توسط آن دسته از واحدهای فناوری که قصد تاسیس ساختمان دارند تکمیل شود.
در صورتی که فعالیت ها در محل استیجاری صورت می پذیرد نیاز به تکمیل نمی باشد.</t>
  </si>
  <si>
    <t>مشخصات متقاضيان و نیروی انسانی / محاسبه هزینه حقوق و دستمزد سالیانه</t>
  </si>
  <si>
    <t>تاریخ تمدید</t>
  </si>
  <si>
    <t>هزینه (ریال)</t>
  </si>
  <si>
    <t>بهای هر مترمربع (ریال)</t>
  </si>
  <si>
    <t>نام کالاها یا خدمات قابل ارائه  (به تفکیک)</t>
  </si>
  <si>
    <t>*</t>
  </si>
  <si>
    <t>قیمت هر واحد 
(ریال)</t>
  </si>
  <si>
    <t>مبلغ(ریال)</t>
  </si>
  <si>
    <t>حقیقی</t>
  </si>
  <si>
    <t>داخلی</t>
  </si>
  <si>
    <t>خارجی</t>
  </si>
  <si>
    <t xml:space="preserve">فروش در نقطه سر به سر </t>
  </si>
  <si>
    <t>مجوزهای کسب و کار</t>
  </si>
  <si>
    <t>در دست اقدام</t>
  </si>
  <si>
    <t>وضعیت اخذ</t>
  </si>
  <si>
    <t>هزینه های سرمایه ای ثابت</t>
  </si>
  <si>
    <t>هزینه های ثابت قبل از بهره برداری</t>
  </si>
  <si>
    <t>هزینه متغیر (ریال)</t>
  </si>
  <si>
    <t>هزینه ثابت (ریال)</t>
  </si>
  <si>
    <t>هزینه کل (ریال)</t>
  </si>
  <si>
    <t>هزینه استهلاک (ریال)</t>
  </si>
  <si>
    <t>میزان سرمایه ثابت (ریال)</t>
  </si>
  <si>
    <t>میزان سرمایه در گردش (ریال)</t>
  </si>
  <si>
    <t>سهم متقاضی از سرمایه ثابت (ریال)</t>
  </si>
  <si>
    <t>سهم متقاضی از سرمایه در گردش (ریال)</t>
  </si>
  <si>
    <t>قیمت (ریال)</t>
  </si>
  <si>
    <t>قیمت هر واحد (ریال)</t>
  </si>
  <si>
    <t>قیمت تمام شده هر محصول 
(ریال)</t>
  </si>
  <si>
    <t>رقبا / جایگزین</t>
  </si>
  <si>
    <t>برای محصول / خدمات</t>
  </si>
  <si>
    <t>قیمت فروش کالا/ خدمت هر رقیب یا جایگزین
(ریال)</t>
  </si>
  <si>
    <t>مبلغ واحد (ریال)</t>
  </si>
  <si>
    <r>
      <t xml:space="preserve">در صورت اخذ مجوز به نام </t>
    </r>
    <r>
      <rPr>
        <b/>
        <sz val="9"/>
        <color theme="1"/>
        <rFont val="B Nazanin"/>
        <charset val="178"/>
      </rPr>
      <t>(نام شرکت یا شخص درج شود)</t>
    </r>
  </si>
  <si>
    <t>تعداد ماه همکاری در سال</t>
  </si>
  <si>
    <t>جمع کل حقوق و دستمزد ماهیانه و سالیانه (ریال)</t>
  </si>
  <si>
    <t>مدت زمان ماه</t>
  </si>
  <si>
    <t>تاریخ شروع</t>
  </si>
  <si>
    <t>تاریخ پایان</t>
  </si>
  <si>
    <t>عضو هیئت علمی</t>
  </si>
  <si>
    <t>قیمت فروش هر واحد بر اساس (ریال)</t>
  </si>
  <si>
    <t>جمع کل فروش محصول در سال 1400  (ریال)</t>
  </si>
  <si>
    <t>جمع کل فروش دانش فنی در سال 1400  (ریال)</t>
  </si>
  <si>
    <t>جمع کل صادرات در سال 1400  (ریال)</t>
  </si>
  <si>
    <t>نام مجله</t>
  </si>
  <si>
    <t>نوع مجله</t>
  </si>
  <si>
    <t>وضعیت انتشار</t>
  </si>
  <si>
    <t>تعداد شماره های منتشر شده در سال</t>
  </si>
  <si>
    <t>علمي- پژوهشي</t>
  </si>
  <si>
    <t>علمي- ترويجي</t>
  </si>
  <si>
    <t>فصلنامه</t>
  </si>
  <si>
    <t>دوفصلنامه</t>
  </si>
  <si>
    <t>نمايه شده</t>
  </si>
  <si>
    <t>نمايه نشده</t>
  </si>
  <si>
    <t>ISI</t>
  </si>
  <si>
    <t>ساير سايتها</t>
  </si>
  <si>
    <t>مالی</t>
  </si>
  <si>
    <t>تاریخ تکمیل برنامه کاری:</t>
  </si>
  <si>
    <t>فروش محصول و دانش فنی در سال 1400</t>
  </si>
  <si>
    <t>سن</t>
  </si>
  <si>
    <t>آیا دانش بنیان است؟</t>
  </si>
  <si>
    <t>فناوری، نوآوری یا برجستگی محصول
مانند طراحی/ راحتی استفاده/ سهولت دسترسی/ بسته بندی و ...)</t>
  </si>
  <si>
    <t xml:space="preserve">           فرم نظارت و ارزیابی دوره ای واحد فناور  </t>
  </si>
  <si>
    <t>تعداد نفر تخصصی</t>
  </si>
  <si>
    <t>تعداد نفر فنی</t>
  </si>
  <si>
    <t>تعداد نفر اداری</t>
  </si>
  <si>
    <t>تعداد نفر بازار</t>
  </si>
  <si>
    <t>تعداد نفر مالی</t>
  </si>
  <si>
    <t>عنوان طرح:</t>
  </si>
  <si>
    <t>مبلغ صادرات 1400 (ریال)</t>
  </si>
  <si>
    <t>مبلغ صادرات 1399 (ریال)</t>
  </si>
  <si>
    <t>کل فروش 1399 (ریال)</t>
  </si>
  <si>
    <t>کل فروش 1400 (ریال)</t>
  </si>
  <si>
    <t>کل فروش دانش فنی 1399 (ریال)</t>
  </si>
  <si>
    <t>کل فروش دانش فنی سال 1400 (ریال)</t>
  </si>
  <si>
    <t>نظر مشاور فنی</t>
  </si>
  <si>
    <t>مبلغ</t>
  </si>
  <si>
    <t>تجهیزات تولید</t>
  </si>
  <si>
    <t>مجوزها و دستاوردها:</t>
  </si>
  <si>
    <t>تعداد بیمه شده</t>
  </si>
  <si>
    <t>تعداد بیمه نشده</t>
  </si>
  <si>
    <t>تعداد پاره وقت</t>
  </si>
  <si>
    <t>تعداد تمام وقت</t>
  </si>
  <si>
    <t xml:space="preserve">جدول نیروی انسانی </t>
  </si>
  <si>
    <t>جمع کل نفرات</t>
  </si>
  <si>
    <t>ظرفيت فروش ساليانه در سال</t>
  </si>
  <si>
    <t>نام کالاها یا خدمات قابل ارائه</t>
  </si>
  <si>
    <t>کل فروش در سال 1399  (ریال)</t>
  </si>
  <si>
    <t>کل فروش در سال 1400 (ریال)</t>
  </si>
  <si>
    <t>قیمت فروش هر واحد (ریال)</t>
  </si>
  <si>
    <t>محصولات و خدمات قابل ارائه</t>
  </si>
  <si>
    <t>دانش بنیان است؟</t>
  </si>
  <si>
    <t>تجهیزات و مواد اولیه مورد استفاده در فرآیند تولید</t>
  </si>
  <si>
    <t xml:space="preserve">ارزیابی نیروی انسانی:
</t>
  </si>
  <si>
    <t xml:space="preserve">ارزیابی مجوزها و دستاوردها:
</t>
  </si>
  <si>
    <t xml:space="preserve">ارزیابی روش تولید:
</t>
  </si>
  <si>
    <t xml:space="preserve">ارزیابی سطح فناوری، ظرفیت فروش، روند فروش:
</t>
  </si>
  <si>
    <t xml:space="preserve">   تاریخ ارزیابی:</t>
  </si>
  <si>
    <t>تهدیدات و موانع رشد</t>
  </si>
  <si>
    <t>رکود بازار</t>
  </si>
  <si>
    <t>عدم استفاده از روش های تبلیغات مدرن</t>
  </si>
  <si>
    <t>سوء مدیریت</t>
  </si>
  <si>
    <t>بسته بندی نامناسب</t>
  </si>
  <si>
    <t>بازاریابی ضعیف و عدم وجود تیم بازاریابی</t>
  </si>
  <si>
    <t xml:space="preserve">قیمت پایین رقبا </t>
  </si>
  <si>
    <t>عدم وجود محل فروش محصولات شرکت</t>
  </si>
  <si>
    <t>عدم ثبت برند تجاری</t>
  </si>
  <si>
    <t xml:space="preserve">عدم فعالیت در زمینه ایده محوری </t>
  </si>
  <si>
    <t>سرمایه در گردش کم</t>
  </si>
  <si>
    <t>عدم آگاهی نسبت به خدمات قابل ارائه در پارک</t>
  </si>
  <si>
    <t>ریسک پذیری کم</t>
  </si>
  <si>
    <t>سرمایه در گردش کمبود نقدینگی</t>
  </si>
  <si>
    <t>بیمه نبودن مدیر</t>
  </si>
  <si>
    <t>عدم آگاهی از قوانین بیمه، مالیات و ارزش افزوده</t>
  </si>
  <si>
    <t>عدم دانش و تجربه</t>
  </si>
  <si>
    <t>تکمیل نبودن تیم کاری</t>
  </si>
  <si>
    <t>صرفا فروش غیر رسمی</t>
  </si>
  <si>
    <t>عدم توسعه فناوری در محصولات</t>
  </si>
  <si>
    <t>سطح فناوری پایین</t>
  </si>
  <si>
    <t>کمبود تجهیزات در کارگاه</t>
  </si>
  <si>
    <t>تغییر ایده محوری</t>
  </si>
  <si>
    <t>کافی نبودن ماشین الات تولیدی</t>
  </si>
  <si>
    <t>نواقص در مستندسازی</t>
  </si>
  <si>
    <t>پیشران ها و اولویت های رشد</t>
  </si>
  <si>
    <t>طراحی محصولات جدید و تنوع محصولات</t>
  </si>
  <si>
    <t>تبلیغات رسانه ای و بازاریابی غیر حضوری</t>
  </si>
  <si>
    <t>تجربه و دانش فنی در زمینه ایده محوری</t>
  </si>
  <si>
    <t>کم بودن قیمت نسبت به نمونه داخلی</t>
  </si>
  <si>
    <t>ایجاد ارتباط با عاملین فروش در استانهای دیگر</t>
  </si>
  <si>
    <t>ثبت اختراع در خصوص ایده محوری</t>
  </si>
  <si>
    <t>تیم سازی و روحیه همکاری تیمی</t>
  </si>
  <si>
    <t>قیمت فروش توسط رقبا</t>
  </si>
  <si>
    <t xml:space="preserve">ارزیابی محصولات رقبا و محصولات جایگزین:
</t>
  </si>
  <si>
    <t>برند سازی</t>
  </si>
  <si>
    <t>تیم سازی</t>
  </si>
  <si>
    <t>ثبت اختراع</t>
  </si>
  <si>
    <t>پشتوانه مالی</t>
  </si>
  <si>
    <t>انحصاری بودن محصول</t>
  </si>
  <si>
    <t>خدمات پس از فروش</t>
  </si>
  <si>
    <t>تیم تخصصی خبره</t>
  </si>
  <si>
    <t>دریافت تسهیلات</t>
  </si>
  <si>
    <t>پشتکار و انگیزه</t>
  </si>
  <si>
    <t>بیمه شدن تیم کاری</t>
  </si>
  <si>
    <t>آموزش دوره ای پرسنل</t>
  </si>
  <si>
    <t>کارگاه تجهیز شده</t>
  </si>
  <si>
    <t>........ همکاری با شرکت های پارک نظیر</t>
  </si>
  <si>
    <t>تجهیزات کافی و مناسب برای تولید</t>
  </si>
  <si>
    <t xml:space="preserve">جمع بندی و پیشنهادات:
</t>
  </si>
  <si>
    <t>نیاز به نیروی انسانی همکار خبره در بخش های .......</t>
  </si>
  <si>
    <t xml:space="preserve">عدم دانش کافی در زمینه تولید و ارائه بهینه </t>
  </si>
  <si>
    <t>نام مشتری</t>
  </si>
  <si>
    <t>دولتی</t>
  </si>
  <si>
    <t>خصوصی</t>
  </si>
  <si>
    <t>کل محصولات</t>
  </si>
  <si>
    <r>
      <t xml:space="preserve">کم بودن رقیب </t>
    </r>
    <r>
      <rPr>
        <b/>
        <sz val="10"/>
        <color theme="1"/>
        <rFont val="B Nazanin"/>
        <charset val="178"/>
      </rPr>
      <t>(داخلی/خارجی)</t>
    </r>
  </si>
  <si>
    <t>فروش در نقطه سربه سر</t>
  </si>
  <si>
    <t>عنوان محصول شماره 5</t>
  </si>
  <si>
    <t>عنوان محصول شماره 6</t>
  </si>
  <si>
    <t>عنوان محصول شماره 7</t>
  </si>
  <si>
    <t>کل فروش در سال 1399</t>
  </si>
  <si>
    <t xml:space="preserve">قیمت فروش هر واحد </t>
  </si>
  <si>
    <t>کل فروش در سال 1400</t>
  </si>
  <si>
    <r>
      <t xml:space="preserve">محصولات و خدمات قابل ارائه </t>
    </r>
    <r>
      <rPr>
        <sz val="10"/>
        <color theme="1"/>
        <rFont val="B Titr"/>
        <charset val="178"/>
      </rPr>
      <t xml:space="preserve"> (مبالغ به ریال می باشد)</t>
    </r>
  </si>
  <si>
    <t>تسهیلات و حمایت های مالی دریافت شده</t>
  </si>
  <si>
    <t>عنوان تسهیلات یا حمایت مالی</t>
  </si>
  <si>
    <t>مبلغ (ریال)</t>
  </si>
  <si>
    <t>از منابع (پارک، معاونت علمی،بنیاد برکت، صندوق نوآوری یا ....)</t>
  </si>
  <si>
    <t>تاریخ دریافت</t>
  </si>
  <si>
    <t>کد پستی</t>
  </si>
  <si>
    <t>وب سایت</t>
  </si>
  <si>
    <t>ایمیل</t>
  </si>
  <si>
    <t>شناسه ملی</t>
  </si>
  <si>
    <t>شماره فاکس</t>
  </si>
  <si>
    <t>وضعیت</t>
  </si>
  <si>
    <t>بازپرداخت اتمام یافته</t>
  </si>
  <si>
    <t>جاری می باشد</t>
  </si>
  <si>
    <r>
      <t xml:space="preserve">تحلیل محصولات رقبا و محصولات جایگزین </t>
    </r>
    <r>
      <rPr>
        <sz val="10"/>
        <color theme="1"/>
        <rFont val="B Titr"/>
        <charset val="178"/>
      </rPr>
      <t>(مبالغ به ریال می باشد)</t>
    </r>
  </si>
  <si>
    <r>
      <t xml:space="preserve">مبلغ </t>
    </r>
    <r>
      <rPr>
        <b/>
        <sz val="10"/>
        <color theme="1"/>
        <rFont val="B Nazanin"/>
        <charset val="178"/>
      </rPr>
      <t>(ریال)</t>
    </r>
  </si>
  <si>
    <t xml:space="preserve">                   فرم نظارت و ارزیابی دوره ای واحد فناور  </t>
  </si>
  <si>
    <t>شناسنامه، حقوقی و مجوزها</t>
  </si>
  <si>
    <t>مشخصات محصول، روش تولید و تبلیغات</t>
  </si>
  <si>
    <t>بازار، قیمت گذاری و مدل درآمدی</t>
  </si>
  <si>
    <t>حجم بازار، رقبا و محصولات جایگزین</t>
  </si>
  <si>
    <t>هزینه و برنامه تولید</t>
  </si>
  <si>
    <t>مشخصات نیروی انسانی وحقوق دستمزد</t>
  </si>
  <si>
    <t>استهلاک، هزینه ثبات و متغیر، هزینه تولید سالیانه، سایر محاسبات</t>
  </si>
  <si>
    <t>سمت را تایپ کنید 11</t>
  </si>
  <si>
    <t>سمت را تایپ کنید 12</t>
  </si>
  <si>
    <t>سمت را تایپ کنید 13</t>
  </si>
  <si>
    <t>سمت را تایپ کنید 14</t>
  </si>
  <si>
    <t>سمت را تایپ کنید 15</t>
  </si>
  <si>
    <t>سمت را تایپ کنید 16</t>
  </si>
  <si>
    <t>سمت را تایپ کنید 17</t>
  </si>
  <si>
    <t>سمت را تایپ کنید 18</t>
  </si>
  <si>
    <t>سمت را تایپ کنید 19</t>
  </si>
  <si>
    <t>سمت را تایپ کنید 20</t>
  </si>
  <si>
    <t>سمت را تایپ کنید 21</t>
  </si>
  <si>
    <t>سمت را تایپ کنید 22</t>
  </si>
  <si>
    <t>سمت را تایپ کنید 23</t>
  </si>
  <si>
    <t>سمت را تایپ کنید 24</t>
  </si>
  <si>
    <t>سمت را تایپ کنید 25</t>
  </si>
  <si>
    <t>سمت را تایپ کنید 26</t>
  </si>
  <si>
    <t>سمت را تایپ کنید 27</t>
  </si>
  <si>
    <t>سمت را تایپ کنید 28</t>
  </si>
  <si>
    <t>سمت را تایپ کنید 29</t>
  </si>
  <si>
    <t>سمت را تایپ کنید 30</t>
  </si>
  <si>
    <t>سمت را تایپ کنید 31</t>
  </si>
  <si>
    <t>سمت را تایپ کنید 32</t>
  </si>
  <si>
    <t>سمت را تایپ کنید 33</t>
  </si>
  <si>
    <t>سمت را تایپ کنید 34</t>
  </si>
  <si>
    <t>سمت را تایپ کنید 35</t>
  </si>
  <si>
    <t>سمت را تایپ کنید 36</t>
  </si>
  <si>
    <t>سمت را تایپ کنید 37</t>
  </si>
  <si>
    <t>سمت را تایپ کنید 38</t>
  </si>
  <si>
    <t>سمت را تایپ کنید 39</t>
  </si>
  <si>
    <t>سمت را تایپ کنید 40</t>
  </si>
  <si>
    <t>سمت را تایپ کنید 41</t>
  </si>
  <si>
    <t>سمت را تایپ کنید 42</t>
  </si>
  <si>
    <t>سمت را تایپ کنید 43</t>
  </si>
  <si>
    <t>شرح عملیات</t>
  </si>
  <si>
    <t>نظر مشاور فنی (بررسی میزان تحقق برنامه زمانی)</t>
  </si>
  <si>
    <t xml:space="preserve"> برنامه زمانبندی طرح</t>
  </si>
  <si>
    <t xml:space="preserve">ارزیابی میزان تحقق برنامه زمانی:
</t>
  </si>
  <si>
    <t>کد کارگاهی</t>
  </si>
  <si>
    <r>
      <rPr>
        <b/>
        <sz val="11"/>
        <color theme="1"/>
        <rFont val="B Nazanin"/>
        <charset val="178"/>
      </rPr>
      <t xml:space="preserve">عنوان مجوز </t>
    </r>
    <r>
      <rPr>
        <b/>
        <sz val="10"/>
        <color theme="1"/>
        <rFont val="B Nazanin"/>
        <charset val="178"/>
      </rPr>
      <t>(پروانه/امتیاز/برند/دانش بنیان/ثبت اختراع/رتبه/جوايز كسب شده)</t>
    </r>
  </si>
  <si>
    <r>
      <t xml:space="preserve">جهت تولید محصول
</t>
    </r>
    <r>
      <rPr>
        <b/>
        <sz val="8"/>
        <color theme="1"/>
        <rFont val="B Nazanin"/>
        <charset val="178"/>
      </rPr>
      <t>(در صورتی که برای تولید کل محصولات استفاده می شود گزینه آخر لیست انتخاب شود)</t>
    </r>
  </si>
  <si>
    <r>
      <t xml:space="preserve">نام تجهیزات </t>
    </r>
    <r>
      <rPr>
        <b/>
        <sz val="10"/>
        <color theme="1"/>
        <rFont val="B Nazanin"/>
        <charset val="178"/>
      </rPr>
      <t>(ثبت مشخصات فنی در صورت نیاز)</t>
    </r>
  </si>
  <si>
    <r>
      <rPr>
        <b/>
        <sz val="11"/>
        <color theme="1"/>
        <rFont val="B Nazanin"/>
        <charset val="178"/>
      </rPr>
      <t>جهت تولید محصول</t>
    </r>
    <r>
      <rPr>
        <b/>
        <sz val="9"/>
        <color theme="1"/>
        <rFont val="B Nazanin"/>
        <charset val="178"/>
      </rPr>
      <t xml:space="preserve">
</t>
    </r>
    <r>
      <rPr>
        <b/>
        <sz val="8"/>
        <color theme="1"/>
        <rFont val="B Nazanin"/>
        <charset val="178"/>
      </rPr>
      <t>(در صورتی که برای تولید کل محصولات استفاده می شود گزینه آخر لیست انتخاب شود)</t>
    </r>
  </si>
  <si>
    <t>قيمت کل (ریال)</t>
  </si>
  <si>
    <t>مساحت در اختیار</t>
  </si>
  <si>
    <t>دفتر</t>
  </si>
  <si>
    <t>دفتر 2</t>
  </si>
  <si>
    <t>کارگاه 2</t>
  </si>
  <si>
    <t>نوع فضا</t>
  </si>
  <si>
    <t>متراژ</t>
  </si>
  <si>
    <t>منبع تامین فضا</t>
  </si>
  <si>
    <t>استیجاری غیر از فضای پارک</t>
  </si>
  <si>
    <t>تامین فضا توسط پارک علم و فناوری</t>
  </si>
  <si>
    <t>مالکیت به نام شرکت</t>
  </si>
  <si>
    <t>مالکیت به نام مدیرعامل یا اعضای هیئت مدیره</t>
  </si>
  <si>
    <t>آدرس</t>
  </si>
  <si>
    <t xml:space="preserve">کارگاه </t>
  </si>
  <si>
    <t>گردش مالی</t>
  </si>
  <si>
    <r>
      <t xml:space="preserve">گردش مالی سال 1400 </t>
    </r>
    <r>
      <rPr>
        <b/>
        <sz val="10"/>
        <color theme="1"/>
        <rFont val="B Nazanin"/>
        <charset val="178"/>
      </rPr>
      <t>(ریال)</t>
    </r>
  </si>
  <si>
    <t>نحوه سرمایه گذاری، برآورد سایر هزینه ها، گردش مالی</t>
  </si>
  <si>
    <t xml:space="preserve">ارزیابی وضعیت فروش، صادرات و فروش دانش فنی:
</t>
  </si>
  <si>
    <t xml:space="preserve">ارزیابی تجهیزات و مواد اولیه مورد استفاده:
</t>
  </si>
  <si>
    <t>• اطلاعات موردنیاز این فرم را به دقت و براساس آخرین آمار و اطلاعات موجود تکمیل فرمایید.
• اطلاعات این فرم مبنای ارزیابی و بررسی طرح، و امور نظارت و ارزیابی واحد فناور است و میزان تحقق آن بر ادامه همکاری‌ها تاثیرگذار خواهد بود.
•  به هیچ عنوان بدون هماهنگی تغییری (حذف، اضافه یا ویرایش) در سلول های فایل اکسل اعمال نفرمایید. 
 • بخش های آبی رنگ را تکمیل فرمایید (بخش های طوسی رنگ به صورت اتوماتیک، تکمیل خواهد شد).
• لطفا از تغییر فرمت فایل در هنگام ذخیره کردن آن خودداری بفرمایید.</t>
  </si>
  <si>
    <t>شاخص</t>
  </si>
  <si>
    <t>سقف
امتیاز</t>
  </si>
  <si>
    <t>نحوه ارزیابی</t>
  </si>
  <si>
    <t>کمی</t>
  </si>
  <si>
    <t>کیفی</t>
  </si>
  <si>
    <t>پیشرفت ایده محوری</t>
  </si>
  <si>
    <t>دستاوردهای فناوری/ نوآوری</t>
  </si>
  <si>
    <t>همکاریهای علمی و پژوهشی</t>
  </si>
  <si>
    <t>اخذ تأییدیه دانش بنیان</t>
  </si>
  <si>
    <t xml:space="preserve"> وجود ساختار سازمانی (چارت سازمانی، به روز بودن آن، شرح وظایف و فرآیندهای داخلی)</t>
  </si>
  <si>
    <t>وجود نیروی محوری یا کلیدی</t>
  </si>
  <si>
    <t>وجود قرارداد با کلیه پرسنل</t>
  </si>
  <si>
    <t>وجود لیست بیمه</t>
  </si>
  <si>
    <t xml:space="preserve"> تشکیل پرونده مالیاتی و دریافت کد اقتصادی</t>
  </si>
  <si>
    <t>ارائه اظهارنامه مالیاتی سال مالی گذشته به سازمان امور مالیاتی</t>
  </si>
  <si>
    <t>وجود برنامه جهت ورود به بازار</t>
  </si>
  <si>
    <t>توان مالی شرکت</t>
  </si>
  <si>
    <t>تحلیل اثربخشی فعالیتهای اقتصادی شرکت</t>
  </si>
  <si>
    <t>مدیرعامل واحد فناور (ساعات حضور، چگونگی ارتباط با تیم، توان اجرایی و عملکرد)</t>
  </si>
  <si>
    <t>نام واحد فناور</t>
  </si>
  <si>
    <t>سازمانی و
پرسنلی
%25</t>
  </si>
  <si>
    <t>علمی و
فناوری
%25</t>
  </si>
  <si>
    <t>مالی و
اقتصادی
%35</t>
  </si>
  <si>
    <t>جمع کل
امتیاز</t>
  </si>
  <si>
    <t>مدت
استقرار در
مرکز رشد
(ماه)</t>
  </si>
  <si>
    <t>جمع امتیاز کسب شده</t>
  </si>
  <si>
    <t>تعامل و
هم افزایی
%15</t>
  </si>
  <si>
    <t>امتیاز کسب شده</t>
  </si>
  <si>
    <t>شاخص های ارزیابی معیار علمی و فناوری</t>
  </si>
  <si>
    <t>شاخص های ارزیابی معیار سازمانی و پرسنلی</t>
  </si>
  <si>
    <t>شاخص های ارزیابی معیار مالی و اقتصادی</t>
  </si>
  <si>
    <t xml:space="preserve"> شاخص های ارزیابی تعامل و هم افزایی</t>
  </si>
  <si>
    <t>وضعیت واحد فناور</t>
  </si>
  <si>
    <t>توضیحات</t>
  </si>
  <si>
    <t>جمع بندی</t>
  </si>
  <si>
    <t>کمی و کیفی</t>
  </si>
  <si>
    <t>الزامات هویت سازی (وبسایت، لوگو، ست اداری و ...)</t>
  </si>
  <si>
    <t>مشخص بودن اهداف، چشم انداز، مأموریت، BM و BP</t>
  </si>
  <si>
    <t>توانمندسازی و حضور در دوره های آموزشی</t>
  </si>
  <si>
    <t>استفاده از مشاوران علمی، حقوقی، بازاریابی و آموزشی</t>
  </si>
  <si>
    <t>وجود سیستمهای اداری (فنی و تخصصی، اداری، مالی، بازاریابی و ...)</t>
  </si>
  <si>
    <t>تعامل با ستاد پارک</t>
  </si>
  <si>
    <t>حضور در جلسات و مشارکت در بازدیدها و نشست های کاری</t>
  </si>
  <si>
    <t>شبکه سازی و توسعه تعاملات با واحدهای فناور و سایر ذینفعان کسب و کار</t>
  </si>
  <si>
    <t>حضور در نمایشگاه ها</t>
  </si>
  <si>
    <t>حضور در جشنواره ها و رویدادهای کارآفرینی</t>
  </si>
  <si>
    <t>پیش بینی جذب تخصص های مورد نیاز در آینده</t>
  </si>
  <si>
    <t>برنامه ریزی جهت تأمین منابع مالی (از طریق تسهیلات، مشارکت، سرمایه گذار و ...)</t>
  </si>
  <si>
    <t>گردش مالی قراردادهای منعقد شده در راستای ایده محوری از ابتدای عضویت در پارک</t>
  </si>
  <si>
    <t>مشخص بودن بازار هدف، تجزیه و تحلیل رقبا و پیش بینی وضعیت بازار</t>
  </si>
  <si>
    <t>اخذ مجوز و تأییدیه ها (گواهی استاندارد، جواز تأسیس، پروانه بهره برداری و ...)</t>
  </si>
  <si>
    <t>حفظ مالکیت فکری (ثبت اختراع، ثبت علامت تجاری، ثبت طرح صنعتی)</t>
  </si>
  <si>
    <t>استقرار سیستم و نظام مناسب مالی (دفاتر حسابداری، نرم افزار مدیریت مالی و ...)</t>
  </si>
  <si>
    <t>تعداد ماه برای یک دوره تولید یا ارائه خدمت</t>
  </si>
  <si>
    <t>ماه</t>
  </si>
  <si>
    <t>هزینه یک ماه (ریال)</t>
  </si>
  <si>
    <t>کل مبلغ (ریال)</t>
  </si>
  <si>
    <t>مواد اولیه و بسته بندی برای یک دوره از فعالیت (6 ماه)</t>
  </si>
  <si>
    <t>حقوق و دستمزد برای یک دوره از فعالیت (6 ماه)</t>
  </si>
  <si>
    <t>اجاره مکان برای یک دوره از فعالیت (6 ماه)</t>
  </si>
  <si>
    <t>فروش محصول و دانش فنی در سال 1401</t>
  </si>
  <si>
    <t>جمع کل صادرات در سال 1401  (ریال)</t>
  </si>
  <si>
    <t>جمع کل فروش دانش فنی در سال 1401  (ریال)</t>
  </si>
  <si>
    <t>جمع کل فروش محصول در سال 1401  (ریال)</t>
  </si>
  <si>
    <t>تخمین حجم بازار هدف</t>
  </si>
  <si>
    <t>ماتریس SWOT</t>
  </si>
  <si>
    <t>عنوان محصول شماره 4</t>
  </si>
  <si>
    <t>عنوان محصول شماره 1</t>
  </si>
  <si>
    <t>عنوان محصول شماره 2</t>
  </si>
  <si>
    <t>عنوان محصول شماره 3</t>
  </si>
  <si>
    <t xml:space="preserve">شرح استراتژی های قیمت گذاری:
</t>
  </si>
  <si>
    <t xml:space="preserve">شرح استراتژی های توزيع:
</t>
  </si>
  <si>
    <t>شرح مدل درآمدی:</t>
  </si>
  <si>
    <r>
      <t xml:space="preserve">گردش مالی سال 1401 </t>
    </r>
    <r>
      <rPr>
        <b/>
        <sz val="10"/>
        <color theme="1"/>
        <rFont val="B Nazanin"/>
        <charset val="178"/>
      </rPr>
      <t>(ریال)</t>
    </r>
  </si>
  <si>
    <t xml:space="preserve"> گردش مالی سال 1401 (ریال)</t>
  </si>
  <si>
    <t>سهم مشتری از کل فروش پیش بینی شده
(از 100 درصد بازار هدف، هر مشتری چند درصد را به خود اختصاص می دهد؟)</t>
  </si>
  <si>
    <r>
      <t xml:space="preserve">تاسیسات </t>
    </r>
    <r>
      <rPr>
        <b/>
        <sz val="10"/>
        <color theme="8" tint="-0.249977111117893"/>
        <rFont val="B Nazanin"/>
        <charset val="178"/>
      </rPr>
      <t>(توسط واحدهای که قصد تاسیس ساختمان یا ... دارند تکمیل شود)</t>
    </r>
  </si>
  <si>
    <r>
      <rPr>
        <b/>
        <sz val="11"/>
        <color theme="1"/>
        <rFont val="B Nazanin"/>
        <charset val="178"/>
      </rPr>
      <t xml:space="preserve">خلاصه دانش فنی و روش تولید: </t>
    </r>
    <r>
      <rPr>
        <b/>
        <sz val="12"/>
        <color theme="1"/>
        <rFont val="B Nazanin"/>
        <charset val="178"/>
      </rPr>
      <t xml:space="preserve">
</t>
    </r>
  </si>
  <si>
    <r>
      <rPr>
        <b/>
        <sz val="11"/>
        <color theme="1"/>
        <rFont val="B Nazanin"/>
        <charset val="178"/>
      </rPr>
      <t>توضیحات استراتژی ها و ابزارهای تبلیغاتی:</t>
    </r>
    <r>
      <rPr>
        <b/>
        <sz val="12"/>
        <color theme="1"/>
        <rFont val="B Nazanin"/>
        <charset val="178"/>
      </rPr>
      <t xml:space="preserve">
</t>
    </r>
  </si>
  <si>
    <t xml:space="preserve"> تسهیلات مالی</t>
  </si>
  <si>
    <t>محاسبات مالی با تسهیلات مالی</t>
  </si>
  <si>
    <t>محاسبات مالی بدون تسهیلات مالی</t>
  </si>
  <si>
    <t>تنخواه ( هزینه آب و برق و تلفن و اینترنت و گاز و ...)(6 ماه)</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</si>
</sst>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_ * #,##0.00_-_ر_ي_ا_ل_ ;_ * #,##0.00\-_ر_ي_ا_ل_ ;_ * &quot;-&quot;??_-_ر_ي_ا_ل_ ;_ @_ "/>
    <numFmt numFmtId="166" formatCode="_ * #,##0_-_ر_ي_ا_ل_ ;_ * #,##0\-_ر_ي_ا_ل_ ;_ * &quot;-&quot;??_-_ر_ي_ا_ل_ ;_ @_ "/>
    <numFmt numFmtId="167" formatCode="[$-3000401]0"/>
    <numFmt numFmtId="168" formatCode="0.0"/>
    <numFmt numFmtId="169" formatCode="_-* #,##0_-;_-* #,##0\-;_-* &quot;-&quot;??_-;_-@_-"/>
    <numFmt numFmtId="170" formatCode="_-* #,##0.0_-;_-* #,##0.0\-;_-* &quot;-&quot;??_-;_-@_-"/>
    <numFmt numFmtId="171" formatCode="#,##0.000"/>
    <numFmt numFmtId="172" formatCode="#,##0.0000"/>
    <numFmt numFmtId="173" formatCode="0.00000"/>
  </numFmts>
  <fonts count="53">
    <font>
      <sz val="11"/>
      <color theme="1"/>
      <name val="Calibri"/>
      <family val="2"/>
      <charset val="178"/>
      <scheme val="minor"/>
    </font>
    <font>
      <sz val="11"/>
      <color theme="1"/>
      <name val="Calibri"/>
      <family val="2"/>
      <charset val="178"/>
      <scheme val="minor"/>
    </font>
    <font>
      <sz val="11"/>
      <color theme="1"/>
      <name val="B Nazanin"/>
      <charset val="178"/>
    </font>
    <font>
      <sz val="12"/>
      <color theme="1"/>
      <name val="B Nazanin"/>
      <charset val="178"/>
    </font>
    <font>
      <b/>
      <sz val="12"/>
      <color theme="1"/>
      <name val="B Nazanin"/>
      <charset val="178"/>
    </font>
    <font>
      <b/>
      <sz val="16"/>
      <color theme="1"/>
      <name val="B Nazanin"/>
      <charset val="178"/>
    </font>
    <font>
      <sz val="12"/>
      <color theme="5" tint="-0.499984740745262"/>
      <name val="B Nazanin"/>
      <charset val="178"/>
    </font>
    <font>
      <sz val="13"/>
      <color theme="5" tint="-0.499984740745262"/>
      <name val="B Nazanin"/>
      <charset val="178"/>
    </font>
    <font>
      <sz val="10"/>
      <color theme="1"/>
      <name val="B Nazanin"/>
      <charset val="178"/>
    </font>
    <font>
      <sz val="9"/>
      <color theme="1"/>
      <name val="B Nazanin"/>
      <charset val="178"/>
    </font>
    <font>
      <sz val="12"/>
      <color theme="1"/>
      <name val="B Zar"/>
      <charset val="178"/>
    </font>
    <font>
      <b/>
      <sz val="11"/>
      <color theme="1"/>
      <name val="B Nazanin"/>
      <charset val="178"/>
    </font>
    <font>
      <b/>
      <sz val="10"/>
      <color theme="1"/>
      <name val="B Nazanin"/>
      <charset val="178"/>
    </font>
    <font>
      <b/>
      <sz val="9"/>
      <color theme="1"/>
      <name val="B Nazanin"/>
      <charset val="178"/>
    </font>
    <font>
      <b/>
      <sz val="8"/>
      <color theme="1"/>
      <name val="B Nazanin"/>
      <charset val="178"/>
    </font>
    <font>
      <b/>
      <sz val="14"/>
      <color theme="1"/>
      <name val="B Nazanin"/>
      <charset val="178"/>
    </font>
    <font>
      <sz val="16"/>
      <color theme="1"/>
      <name val="B Nazanin"/>
      <charset val="178"/>
    </font>
    <font>
      <sz val="12"/>
      <name val="B Nazanin"/>
      <charset val="178"/>
    </font>
    <font>
      <sz val="11"/>
      <color rgb="FF9C6500"/>
      <name val="Calibri"/>
      <family val="2"/>
      <charset val="178"/>
      <scheme val="minor"/>
    </font>
    <font>
      <sz val="12"/>
      <color theme="1"/>
      <name val="Arial"/>
      <family val="2"/>
    </font>
    <font>
      <b/>
      <sz val="16"/>
      <color theme="1"/>
      <name val="B Titr"/>
      <charset val="178"/>
    </font>
    <font>
      <b/>
      <sz val="14"/>
      <color theme="1"/>
      <name val="B Titr"/>
      <charset val="178"/>
    </font>
    <font>
      <b/>
      <sz val="12"/>
      <color theme="1"/>
      <name val="B Titr"/>
      <charset val="178"/>
    </font>
    <font>
      <sz val="9"/>
      <color indexed="81"/>
      <name val="Tahoma"/>
      <family val="2"/>
    </font>
    <font>
      <b/>
      <sz val="9"/>
      <color indexed="81"/>
      <name val="Tahoma"/>
      <family val="2"/>
    </font>
    <font>
      <b/>
      <sz val="10"/>
      <color indexed="81"/>
      <name val="Tahoma"/>
      <family val="2"/>
    </font>
    <font>
      <sz val="11"/>
      <color theme="1"/>
      <name val="Calibri"/>
      <family val="2"/>
      <scheme val="minor"/>
    </font>
    <font>
      <sz val="11"/>
      <color theme="1"/>
      <name val="Arial"/>
      <family val="2"/>
    </font>
    <font>
      <sz val="14"/>
      <color rgb="FF000000"/>
      <name val="Arial"/>
      <family val="2"/>
    </font>
    <font>
      <b/>
      <sz val="20"/>
      <color theme="8" tint="-0.249977111117893"/>
      <name val="B Nazanin"/>
      <charset val="178"/>
    </font>
    <font>
      <b/>
      <sz val="16"/>
      <color rgb="FFFF0000"/>
      <name val="B Nazanin"/>
      <charset val="178"/>
    </font>
    <font>
      <sz val="13"/>
      <color theme="1"/>
      <name val="B Nazanin"/>
      <charset val="178"/>
    </font>
    <font>
      <b/>
      <sz val="18"/>
      <color rgb="FFFF0000"/>
      <name val="B Nazanin"/>
      <charset val="178"/>
    </font>
    <font>
      <sz val="14"/>
      <color theme="1"/>
      <name val="B Nazanin"/>
      <charset val="178"/>
    </font>
    <font>
      <sz val="14"/>
      <color theme="1"/>
      <name val="Calibri"/>
      <family val="2"/>
      <charset val="178"/>
      <scheme val="minor"/>
    </font>
    <font>
      <b/>
      <sz val="22"/>
      <name val="B Nazanin"/>
      <charset val="178"/>
    </font>
    <font>
      <b/>
      <sz val="11"/>
      <name val="B Nazanin"/>
      <charset val="178"/>
    </font>
    <font>
      <sz val="11"/>
      <color theme="1"/>
      <name val="0 Zar"/>
      <charset val="178"/>
    </font>
    <font>
      <sz val="11"/>
      <name val="B Nazanin"/>
      <charset val="178"/>
    </font>
    <font>
      <b/>
      <sz val="14"/>
      <name val="B Nazanin"/>
      <charset val="178"/>
    </font>
    <font>
      <sz val="20"/>
      <color theme="1"/>
      <name val="B Titr"/>
      <charset val="178"/>
    </font>
    <font>
      <b/>
      <sz val="12"/>
      <color theme="1"/>
      <name val="Arial"/>
      <family val="2"/>
    </font>
    <font>
      <b/>
      <sz val="11"/>
      <color theme="1"/>
      <name val="Arial"/>
      <family val="2"/>
    </font>
    <font>
      <sz val="10"/>
      <color theme="1"/>
      <name val="B Titr"/>
      <charset val="178"/>
    </font>
    <font>
      <sz val="20"/>
      <color theme="1"/>
      <name val="B Nazanin"/>
      <charset val="178"/>
    </font>
    <font>
      <sz val="18"/>
      <color theme="1"/>
      <name val="B Titr"/>
      <charset val="178"/>
    </font>
    <font>
      <b/>
      <sz val="13"/>
      <color theme="1"/>
      <name val="B Nazanin"/>
      <charset val="178"/>
    </font>
    <font>
      <b/>
      <sz val="18"/>
      <color theme="1"/>
      <name val="B Titr"/>
      <charset val="178"/>
    </font>
    <font>
      <sz val="11"/>
      <color theme="1"/>
      <name val="Titr"/>
      <charset val="178"/>
    </font>
    <font>
      <sz val="8"/>
      <name val="Calibri"/>
      <family val="2"/>
      <charset val="178"/>
      <scheme val="minor"/>
    </font>
    <font>
      <b/>
      <sz val="16"/>
      <name val="B Nazanin"/>
      <charset val="178"/>
    </font>
    <font>
      <b/>
      <sz val="14"/>
      <color theme="8" tint="-0.249977111117893"/>
      <name val="B Nazanin"/>
      <charset val="178"/>
    </font>
    <font>
      <b/>
      <sz val="10"/>
      <color theme="8" tint="-0.249977111117893"/>
      <name val="B Nazanin"/>
      <charset val="178"/>
    </font>
  </fonts>
  <fills count="2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rgb="FFFFEB9C"/>
      </patternFill>
    </fill>
    <fill>
      <patternFill patternType="solid">
        <fgColor theme="2" tint="-0.249977111117893"/>
        <bgColor indexed="64"/>
      </patternFill>
    </fill>
    <fill>
      <patternFill patternType="solid">
        <fgColor theme="0" tint="-0.14999847407452621"/>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2F7F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7" tint="0.3999755851924192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18" fillId="10" borderId="0" applyNumberFormat="0" applyBorder="0" applyAlignment="0" applyProtection="0"/>
    <xf numFmtId="164" fontId="1" fillId="0" borderId="0" applyFont="0" applyFill="0" applyBorder="0" applyAlignment="0" applyProtection="0"/>
  </cellStyleXfs>
  <cellXfs count="1208">
    <xf numFmtId="0" fontId="0" fillId="0" borderId="0" xfId="0"/>
    <xf numFmtId="0" fontId="3" fillId="0" borderId="0" xfId="0" applyFont="1" applyAlignment="1">
      <alignment vertical="center" readingOrder="2"/>
    </xf>
    <xf numFmtId="0" fontId="2" fillId="0" borderId="0" xfId="0" applyFont="1" applyAlignment="1">
      <alignment vertical="center" readingOrder="2"/>
    </xf>
    <xf numFmtId="0" fontId="8" fillId="0" borderId="0" xfId="0" applyFont="1" applyAlignment="1">
      <alignment vertical="center" readingOrder="2"/>
    </xf>
    <xf numFmtId="3" fontId="3" fillId="3" borderId="0" xfId="0" applyNumberFormat="1" applyFont="1" applyFill="1" applyAlignment="1">
      <alignment horizontal="center" vertical="center" readingOrder="2"/>
    </xf>
    <xf numFmtId="0" fontId="3" fillId="3" borderId="0" xfId="0" applyFont="1" applyFill="1" applyAlignment="1">
      <alignment vertical="center" readingOrder="2"/>
    </xf>
    <xf numFmtId="0" fontId="11" fillId="2" borderId="1" xfId="0" applyFont="1" applyFill="1" applyBorder="1" applyAlignment="1">
      <alignment horizontal="center" vertical="center" readingOrder="2"/>
    </xf>
    <xf numFmtId="0" fontId="3" fillId="0" borderId="1" xfId="0" applyFont="1" applyBorder="1" applyAlignment="1">
      <alignment vertical="center" readingOrder="2"/>
    </xf>
    <xf numFmtId="0" fontId="3" fillId="3" borderId="0" xfId="0" applyFont="1" applyFill="1" applyAlignment="1">
      <alignment horizontal="center" vertical="center" readingOrder="2"/>
    </xf>
    <xf numFmtId="0" fontId="4" fillId="3" borderId="0" xfId="0" applyFont="1" applyFill="1" applyAlignment="1">
      <alignment horizontal="center" vertical="center" readingOrder="2"/>
    </xf>
    <xf numFmtId="0" fontId="2" fillId="7" borderId="1" xfId="0" applyFont="1" applyFill="1" applyBorder="1" applyAlignment="1">
      <alignment horizontal="center" vertical="center" readingOrder="2"/>
    </xf>
    <xf numFmtId="0" fontId="3" fillId="7" borderId="3" xfId="0" applyFont="1" applyFill="1" applyBorder="1" applyAlignment="1">
      <alignment vertical="center" wrapText="1" readingOrder="2"/>
    </xf>
    <xf numFmtId="0" fontId="0" fillId="0" borderId="0" xfId="0" applyAlignment="1">
      <alignment horizontal="center"/>
    </xf>
    <xf numFmtId="0" fontId="3" fillId="7" borderId="1" xfId="0" applyFont="1" applyFill="1" applyBorder="1" applyAlignment="1">
      <alignment horizontal="right" vertical="center" readingOrder="2"/>
    </xf>
    <xf numFmtId="0" fontId="3" fillId="0" borderId="5" xfId="0" applyFont="1" applyBorder="1" applyAlignment="1">
      <alignment vertical="center" readingOrder="2"/>
    </xf>
    <xf numFmtId="0" fontId="19" fillId="0" borderId="1" xfId="0" applyFont="1" applyBorder="1" applyAlignment="1">
      <alignment horizontal="right" vertical="center" wrapText="1" indent="1"/>
    </xf>
    <xf numFmtId="0" fontId="3" fillId="8" borderId="23" xfId="0" applyFont="1" applyFill="1" applyBorder="1" applyAlignment="1">
      <alignment horizontal="center" vertical="center" readingOrder="2"/>
    </xf>
    <xf numFmtId="0" fontId="6" fillId="7" borderId="1" xfId="0" applyFont="1" applyFill="1" applyBorder="1" applyAlignment="1">
      <alignment horizontal="center" vertical="center" readingOrder="2"/>
    </xf>
    <xf numFmtId="0" fontId="0" fillId="0" borderId="0" xfId="0" applyAlignment="1">
      <alignment vertical="center"/>
    </xf>
    <xf numFmtId="0" fontId="5" fillId="6" borderId="1" xfId="0" applyFont="1" applyFill="1" applyBorder="1" applyAlignment="1">
      <alignment horizontal="center" vertical="center"/>
    </xf>
    <xf numFmtId="0" fontId="3" fillId="0" borderId="0" xfId="0" applyFont="1" applyAlignment="1">
      <alignment horizontal="center" vertical="center" readingOrder="2"/>
    </xf>
    <xf numFmtId="0" fontId="3" fillId="2" borderId="14" xfId="0" applyFont="1" applyFill="1" applyBorder="1" applyAlignment="1">
      <alignment vertical="center" readingOrder="2"/>
    </xf>
    <xf numFmtId="0" fontId="3" fillId="2" borderId="37" xfId="0" applyFont="1" applyFill="1" applyBorder="1" applyAlignment="1">
      <alignment vertical="center" readingOrder="2"/>
    </xf>
    <xf numFmtId="0" fontId="3" fillId="0" borderId="39" xfId="0" applyFont="1" applyBorder="1" applyAlignment="1">
      <alignment vertical="center" readingOrder="2"/>
    </xf>
    <xf numFmtId="0" fontId="3" fillId="0" borderId="40" xfId="0" applyFont="1" applyBorder="1" applyAlignment="1">
      <alignment vertical="center" readingOrder="2"/>
    </xf>
    <xf numFmtId="0" fontId="15" fillId="6" borderId="23" xfId="0" applyFont="1" applyFill="1" applyBorder="1" applyAlignment="1">
      <alignment horizontal="center" vertical="center"/>
    </xf>
    <xf numFmtId="0" fontId="5" fillId="6" borderId="24" xfId="0" applyFont="1" applyFill="1" applyBorder="1" applyAlignment="1">
      <alignment horizontal="center" vertical="center"/>
    </xf>
    <xf numFmtId="167" fontId="16" fillId="6" borderId="23" xfId="0" applyNumberFormat="1" applyFont="1" applyFill="1" applyBorder="1" applyAlignment="1">
      <alignment horizontal="center"/>
    </xf>
    <xf numFmtId="0" fontId="4" fillId="6" borderId="26" xfId="0" applyFont="1" applyFill="1" applyBorder="1" applyAlignment="1">
      <alignment horizontal="center" vertical="center" readingOrder="2"/>
    </xf>
    <xf numFmtId="0" fontId="8" fillId="0" borderId="5" xfId="0" applyFont="1" applyBorder="1" applyAlignment="1">
      <alignment vertical="center" readingOrder="2"/>
    </xf>
    <xf numFmtId="0" fontId="27" fillId="0" borderId="1" xfId="0" applyFont="1" applyBorder="1" applyAlignment="1">
      <alignment horizontal="right" vertical="center" readingOrder="2"/>
    </xf>
    <xf numFmtId="0" fontId="26" fillId="0" borderId="1" xfId="0" applyFont="1" applyBorder="1" applyAlignment="1">
      <alignment horizontal="right" vertical="center" readingOrder="2"/>
    </xf>
    <xf numFmtId="0" fontId="3" fillId="7" borderId="23" xfId="0" applyFont="1" applyFill="1" applyBorder="1" applyAlignment="1">
      <alignment horizontal="center" vertical="center" wrapText="1" readingOrder="2"/>
    </xf>
    <xf numFmtId="0" fontId="3" fillId="7" borderId="26" xfId="0" applyFont="1" applyFill="1" applyBorder="1" applyAlignment="1">
      <alignment horizontal="center" vertical="center" wrapText="1" readingOrder="2"/>
    </xf>
    <xf numFmtId="0" fontId="3" fillId="0" borderId="0" xfId="0" applyFont="1" applyAlignment="1">
      <alignment horizontal="center" readingOrder="2"/>
    </xf>
    <xf numFmtId="0" fontId="28" fillId="0" borderId="0" xfId="0" applyFont="1"/>
    <xf numFmtId="0" fontId="0" fillId="7" borderId="1" xfId="3" applyFont="1" applyFill="1" applyBorder="1" applyAlignment="1">
      <alignment horizontal="center" vertical="center" readingOrder="2"/>
    </xf>
    <xf numFmtId="3" fontId="3" fillId="7" borderId="1" xfId="0" applyNumberFormat="1" applyFont="1" applyFill="1" applyBorder="1" applyAlignment="1">
      <alignment horizontal="center" vertical="center" readingOrder="2"/>
    </xf>
    <xf numFmtId="0" fontId="3" fillId="7" borderId="1" xfId="0" applyFont="1" applyFill="1" applyBorder="1" applyAlignment="1">
      <alignment horizontal="center" vertical="center" wrapText="1" readingOrder="2"/>
    </xf>
    <xf numFmtId="0" fontId="10" fillId="7" borderId="5" xfId="0" applyFont="1" applyFill="1" applyBorder="1" applyAlignment="1">
      <alignment horizontal="right" vertical="center" wrapText="1" readingOrder="2"/>
    </xf>
    <xf numFmtId="0" fontId="10" fillId="7" borderId="4" xfId="0" applyFont="1" applyFill="1" applyBorder="1" applyAlignment="1">
      <alignment horizontal="right" vertical="center" wrapText="1" readingOrder="2"/>
    </xf>
    <xf numFmtId="0" fontId="10" fillId="7" borderId="6" xfId="0" applyFont="1" applyFill="1" applyBorder="1" applyAlignment="1">
      <alignment horizontal="right" vertical="center" wrapText="1" readingOrder="2"/>
    </xf>
    <xf numFmtId="0" fontId="0" fillId="7" borderId="1" xfId="3" applyFont="1" applyFill="1" applyBorder="1" applyAlignment="1" applyProtection="1">
      <alignment horizontal="center" vertical="center" readingOrder="2"/>
      <protection locked="0"/>
    </xf>
    <xf numFmtId="0" fontId="2" fillId="7" borderId="1" xfId="0" applyFont="1" applyFill="1" applyBorder="1" applyAlignment="1" applyProtection="1">
      <alignment horizontal="center" vertical="center" readingOrder="2"/>
      <protection locked="0"/>
    </xf>
    <xf numFmtId="3" fontId="3" fillId="7" borderId="1" xfId="0" applyNumberFormat="1" applyFont="1" applyFill="1" applyBorder="1" applyAlignment="1" applyProtection="1">
      <alignment horizontal="center" vertical="center" readingOrder="2"/>
      <protection locked="0"/>
    </xf>
    <xf numFmtId="0" fontId="3" fillId="11" borderId="1" xfId="0" applyFont="1" applyFill="1" applyBorder="1" applyAlignment="1">
      <alignment horizontal="center" vertical="center" readingOrder="2"/>
    </xf>
    <xf numFmtId="0" fontId="8" fillId="11" borderId="1" xfId="0" applyFont="1" applyFill="1" applyBorder="1" applyAlignment="1">
      <alignment horizontal="center" vertical="center" wrapText="1" readingOrder="2"/>
    </xf>
    <xf numFmtId="49" fontId="3" fillId="7" borderId="1" xfId="0" applyNumberFormat="1" applyFont="1" applyFill="1" applyBorder="1" applyAlignment="1" applyProtection="1">
      <alignment horizontal="center" vertical="center" wrapText="1" readingOrder="2"/>
      <protection locked="0"/>
    </xf>
    <xf numFmtId="0" fontId="3" fillId="2" borderId="1" xfId="0" applyFont="1" applyFill="1" applyBorder="1" applyAlignment="1">
      <alignment vertical="center" readingOrder="2"/>
    </xf>
    <xf numFmtId="0" fontId="3" fillId="7" borderId="1" xfId="0" applyFont="1" applyFill="1" applyBorder="1" applyAlignment="1" applyProtection="1">
      <alignment horizontal="center" vertical="top" wrapText="1" readingOrder="2"/>
      <protection locked="0"/>
    </xf>
    <xf numFmtId="0" fontId="3" fillId="2" borderId="37" xfId="0" applyFont="1" applyFill="1" applyBorder="1" applyAlignment="1">
      <alignment horizontal="center" vertical="center" readingOrder="2"/>
    </xf>
    <xf numFmtId="0" fontId="2" fillId="7" borderId="6" xfId="0" applyFont="1" applyFill="1" applyBorder="1" applyAlignment="1">
      <alignment vertical="top" wrapText="1" readingOrder="2"/>
    </xf>
    <xf numFmtId="0" fontId="6" fillId="7" borderId="1" xfId="0" applyFont="1" applyFill="1" applyBorder="1" applyAlignment="1" applyProtection="1">
      <alignment horizontal="center" vertical="center" readingOrder="2"/>
      <protection locked="0"/>
    </xf>
    <xf numFmtId="49" fontId="6" fillId="7" borderId="1" xfId="0" applyNumberFormat="1" applyFont="1" applyFill="1" applyBorder="1" applyAlignment="1" applyProtection="1">
      <alignment horizontal="center" vertical="center" readingOrder="2"/>
      <protection locked="0"/>
    </xf>
    <xf numFmtId="0" fontId="3" fillId="7" borderId="1" xfId="0" applyFont="1" applyFill="1" applyBorder="1" applyAlignment="1" applyProtection="1">
      <alignment vertical="center" readingOrder="2"/>
      <protection locked="0"/>
    </xf>
    <xf numFmtId="1" fontId="6" fillId="7" borderId="1" xfId="0" applyNumberFormat="1" applyFont="1" applyFill="1" applyBorder="1" applyAlignment="1" applyProtection="1">
      <alignment vertical="center" readingOrder="2"/>
      <protection locked="0"/>
    </xf>
    <xf numFmtId="0" fontId="11" fillId="4" borderId="23" xfId="0" applyFont="1" applyFill="1" applyBorder="1" applyAlignment="1">
      <alignment horizontal="center" vertical="center" readingOrder="2"/>
    </xf>
    <xf numFmtId="0" fontId="11" fillId="4" borderId="1" xfId="0" applyFont="1" applyFill="1" applyBorder="1" applyAlignment="1">
      <alignment horizontal="center" vertical="center" readingOrder="2"/>
    </xf>
    <xf numFmtId="0" fontId="3" fillId="7" borderId="23" xfId="0" applyFont="1" applyFill="1" applyBorder="1" applyAlignment="1" applyProtection="1">
      <alignment horizontal="center" vertical="center" wrapText="1" readingOrder="2"/>
      <protection locked="0"/>
    </xf>
    <xf numFmtId="3" fontId="4" fillId="7" borderId="1" xfId="0" applyNumberFormat="1" applyFont="1" applyFill="1" applyBorder="1" applyAlignment="1" applyProtection="1">
      <alignment horizontal="center" vertical="center" wrapText="1" readingOrder="2"/>
      <protection locked="0"/>
    </xf>
    <xf numFmtId="3" fontId="4" fillId="7" borderId="5" xfId="1" applyNumberFormat="1" applyFont="1" applyFill="1" applyBorder="1" applyAlignment="1" applyProtection="1">
      <alignment horizontal="center" vertical="center" wrapText="1" readingOrder="2"/>
      <protection locked="0"/>
    </xf>
    <xf numFmtId="3" fontId="4" fillId="7" borderId="23" xfId="1" applyNumberFormat="1" applyFont="1" applyFill="1" applyBorder="1" applyAlignment="1" applyProtection="1">
      <alignment horizontal="center" vertical="center" wrapText="1" readingOrder="2"/>
      <protection locked="0"/>
    </xf>
    <xf numFmtId="3" fontId="4" fillId="7" borderId="1" xfId="1" applyNumberFormat="1" applyFont="1" applyFill="1" applyBorder="1" applyAlignment="1" applyProtection="1">
      <alignment horizontal="center" vertical="center" wrapText="1" readingOrder="2"/>
      <protection locked="0"/>
    </xf>
    <xf numFmtId="0" fontId="2" fillId="7" borderId="1" xfId="2" applyNumberFormat="1" applyFont="1" applyFill="1" applyBorder="1" applyAlignment="1" applyProtection="1">
      <alignment horizontal="center" vertical="center" readingOrder="2"/>
      <protection locked="0"/>
    </xf>
    <xf numFmtId="0" fontId="3" fillId="3" borderId="0" xfId="0" applyFont="1" applyFill="1" applyAlignment="1" applyProtection="1">
      <alignment horizontal="center" vertical="center" readingOrder="2"/>
      <protection locked="0"/>
    </xf>
    <xf numFmtId="0" fontId="4" fillId="3" borderId="12" xfId="0" applyFont="1" applyFill="1" applyBorder="1" applyAlignment="1">
      <alignment vertical="center" readingOrder="2"/>
    </xf>
    <xf numFmtId="0" fontId="4" fillId="3" borderId="11" xfId="0" applyFont="1" applyFill="1" applyBorder="1" applyAlignment="1">
      <alignment horizontal="center" vertical="center" readingOrder="2"/>
    </xf>
    <xf numFmtId="0" fontId="3" fillId="7" borderId="32" xfId="0" applyFont="1" applyFill="1" applyBorder="1" applyAlignment="1" applyProtection="1">
      <alignment vertical="center" readingOrder="2"/>
      <protection locked="0"/>
    </xf>
    <xf numFmtId="1" fontId="6" fillId="7" borderId="32" xfId="0" applyNumberFormat="1" applyFont="1" applyFill="1" applyBorder="1" applyAlignment="1" applyProtection="1">
      <alignment vertical="center" readingOrder="2"/>
      <protection locked="0"/>
    </xf>
    <xf numFmtId="0" fontId="3" fillId="7" borderId="26" xfId="0" applyFont="1" applyFill="1" applyBorder="1" applyAlignment="1" applyProtection="1">
      <alignment horizontal="center" vertical="center" wrapText="1" readingOrder="2"/>
      <protection locked="0"/>
    </xf>
    <xf numFmtId="0" fontId="3" fillId="7" borderId="32" xfId="0" applyFont="1" applyFill="1" applyBorder="1" applyAlignment="1" applyProtection="1">
      <alignment horizontal="center" vertical="top" wrapText="1" readingOrder="2"/>
      <protection locked="0"/>
    </xf>
    <xf numFmtId="3" fontId="4" fillId="7" borderId="32" xfId="0" applyNumberFormat="1" applyFont="1" applyFill="1" applyBorder="1" applyAlignment="1" applyProtection="1">
      <alignment horizontal="center" vertical="center" wrapText="1" readingOrder="2"/>
      <protection locked="0"/>
    </xf>
    <xf numFmtId="0" fontId="11" fillId="4" borderId="24" xfId="0" applyFont="1" applyFill="1" applyBorder="1" applyAlignment="1">
      <alignment horizontal="center" vertical="center" wrapText="1" readingOrder="2"/>
    </xf>
    <xf numFmtId="3" fontId="3" fillId="8" borderId="24" xfId="0" applyNumberFormat="1" applyFont="1" applyFill="1" applyBorder="1" applyAlignment="1">
      <alignment horizontal="center" vertical="center" readingOrder="2"/>
    </xf>
    <xf numFmtId="0" fontId="4" fillId="3" borderId="0" xfId="0" applyFont="1" applyFill="1" applyAlignment="1">
      <alignment horizontal="center" vertical="center" wrapText="1" readingOrder="2"/>
    </xf>
    <xf numFmtId="3" fontId="3" fillId="3" borderId="0" xfId="1" applyNumberFormat="1" applyFont="1" applyFill="1" applyBorder="1" applyAlignment="1" applyProtection="1">
      <alignment horizontal="center" vertical="center" wrapText="1" readingOrder="2"/>
    </xf>
    <xf numFmtId="0" fontId="4" fillId="3" borderId="45" xfId="0" applyFont="1" applyFill="1" applyBorder="1" applyAlignment="1">
      <alignment vertical="center" wrapText="1" readingOrder="2"/>
    </xf>
    <xf numFmtId="0" fontId="4" fillId="3" borderId="51" xfId="0" applyFont="1" applyFill="1" applyBorder="1" applyAlignment="1">
      <alignment vertical="center" wrapText="1" readingOrder="2"/>
    </xf>
    <xf numFmtId="0" fontId="4" fillId="3" borderId="46" xfId="0" applyFont="1" applyFill="1" applyBorder="1" applyAlignment="1">
      <alignment vertical="center" wrapText="1" readingOrder="2"/>
    </xf>
    <xf numFmtId="0" fontId="13" fillId="4" borderId="10" xfId="0" applyFont="1" applyFill="1" applyBorder="1" applyAlignment="1">
      <alignment horizontal="center" vertical="center" wrapText="1" readingOrder="2"/>
    </xf>
    <xf numFmtId="0" fontId="3" fillId="0" borderId="14" xfId="0" applyFont="1" applyBorder="1" applyAlignment="1">
      <alignment vertical="center" readingOrder="2"/>
    </xf>
    <xf numFmtId="0" fontId="2" fillId="7" borderId="32" xfId="2" applyNumberFormat="1" applyFont="1" applyFill="1" applyBorder="1" applyAlignment="1" applyProtection="1">
      <alignment horizontal="center" vertical="center" readingOrder="2"/>
      <protection locked="0"/>
    </xf>
    <xf numFmtId="0" fontId="3" fillId="0" borderId="7" xfId="0" applyFont="1" applyBorder="1" applyAlignment="1">
      <alignment vertical="center" readingOrder="2"/>
    </xf>
    <xf numFmtId="0" fontId="2" fillId="9" borderId="57" xfId="2" applyNumberFormat="1" applyFont="1" applyFill="1" applyBorder="1" applyAlignment="1">
      <alignment horizontal="center" vertical="center" readingOrder="2"/>
    </xf>
    <xf numFmtId="3" fontId="3" fillId="3" borderId="1" xfId="1" applyNumberFormat="1" applyFont="1" applyFill="1" applyBorder="1" applyAlignment="1" applyProtection="1">
      <alignment horizontal="center" wrapText="1" readingOrder="2"/>
    </xf>
    <xf numFmtId="3" fontId="4" fillId="7" borderId="27" xfId="1" applyNumberFormat="1" applyFont="1" applyFill="1" applyBorder="1" applyAlignment="1" applyProtection="1">
      <alignment horizontal="center" vertical="center" wrapText="1" readingOrder="2"/>
      <protection locked="0"/>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readingOrder="2"/>
    </xf>
    <xf numFmtId="0" fontId="15" fillId="0" borderId="1" xfId="0" applyFont="1" applyBorder="1" applyAlignment="1">
      <alignment horizontal="center" vertical="center" wrapText="1" readingOrder="2"/>
    </xf>
    <xf numFmtId="0" fontId="2" fillId="5" borderId="5" xfId="1" applyNumberFormat="1" applyFont="1" applyFill="1" applyBorder="1" applyAlignment="1" applyProtection="1">
      <alignment horizontal="center" vertical="center" readingOrder="2"/>
    </xf>
    <xf numFmtId="0" fontId="2" fillId="5" borderId="27" xfId="1" applyNumberFormat="1" applyFont="1" applyFill="1" applyBorder="1" applyAlignment="1" applyProtection="1">
      <alignment horizontal="center" vertical="center" readingOrder="2"/>
    </xf>
    <xf numFmtId="0" fontId="12" fillId="2" borderId="1" xfId="0" applyFont="1" applyFill="1" applyBorder="1" applyAlignment="1">
      <alignment horizontal="center" vertical="center" wrapText="1" readingOrder="2"/>
    </xf>
    <xf numFmtId="166" fontId="3" fillId="5" borderId="4" xfId="1" applyNumberFormat="1" applyFont="1" applyFill="1" applyBorder="1" applyAlignment="1">
      <alignment horizontal="center" vertical="center" wrapText="1" readingOrder="2"/>
    </xf>
    <xf numFmtId="0" fontId="13" fillId="4" borderId="25" xfId="0" applyFont="1" applyFill="1" applyBorder="1" applyAlignment="1">
      <alignment horizontal="center" vertical="center" wrapText="1" readingOrder="2"/>
    </xf>
    <xf numFmtId="0" fontId="3" fillId="7" borderId="0" xfId="0" applyFont="1" applyFill="1" applyAlignment="1">
      <alignment vertical="center" readingOrder="2"/>
    </xf>
    <xf numFmtId="0" fontId="3" fillId="0" borderId="1" xfId="0" applyFont="1" applyBorder="1" applyAlignment="1">
      <alignment horizontal="center" vertical="center" readingOrder="2"/>
    </xf>
    <xf numFmtId="0" fontId="4" fillId="6" borderId="23" xfId="0" applyFont="1" applyFill="1" applyBorder="1" applyAlignment="1">
      <alignment horizontal="center" vertical="center" readingOrder="2"/>
    </xf>
    <xf numFmtId="0" fontId="3" fillId="2" borderId="18" xfId="0" applyFont="1" applyFill="1" applyBorder="1" applyAlignment="1">
      <alignment horizontal="center" vertical="center" readingOrder="2"/>
    </xf>
    <xf numFmtId="0" fontId="3" fillId="2" borderId="23" xfId="0" applyFont="1" applyFill="1" applyBorder="1" applyAlignment="1">
      <alignment horizontal="center" vertical="center" readingOrder="2"/>
    </xf>
    <xf numFmtId="0" fontId="2" fillId="2" borderId="23" xfId="0" applyFont="1" applyFill="1" applyBorder="1" applyAlignment="1">
      <alignment horizontal="center" vertical="center" readingOrder="2"/>
    </xf>
    <xf numFmtId="0" fontId="3" fillId="2" borderId="26" xfId="0" applyFont="1" applyFill="1" applyBorder="1" applyAlignment="1">
      <alignment horizontal="center" vertical="center" readingOrder="2"/>
    </xf>
    <xf numFmtId="0" fontId="3" fillId="3" borderId="0" xfId="1" applyNumberFormat="1" applyFont="1" applyFill="1" applyBorder="1" applyAlignment="1">
      <alignment horizontal="center" vertical="center" readingOrder="2"/>
    </xf>
    <xf numFmtId="0" fontId="3" fillId="3" borderId="0" xfId="1" applyNumberFormat="1" applyFont="1" applyFill="1" applyBorder="1" applyAlignment="1">
      <alignment horizontal="right" vertical="center" wrapText="1" readingOrder="2"/>
    </xf>
    <xf numFmtId="0" fontId="3" fillId="2" borderId="1" xfId="0" applyFont="1" applyFill="1" applyBorder="1" applyAlignment="1">
      <alignment horizontal="center" vertical="center" readingOrder="2"/>
    </xf>
    <xf numFmtId="0" fontId="3" fillId="5" borderId="1" xfId="0" applyFont="1" applyFill="1" applyBorder="1" applyAlignment="1">
      <alignment horizontal="center" vertical="center" readingOrder="2"/>
    </xf>
    <xf numFmtId="0" fontId="3" fillId="11" borderId="42" xfId="0" applyFont="1" applyFill="1" applyBorder="1" applyAlignment="1">
      <alignment vertical="center" readingOrder="2"/>
    </xf>
    <xf numFmtId="0" fontId="3" fillId="11" borderId="0" xfId="0" applyFont="1" applyFill="1" applyAlignment="1">
      <alignment vertical="center" readingOrder="2"/>
    </xf>
    <xf numFmtId="0" fontId="3" fillId="11" borderId="43" xfId="0" applyFont="1" applyFill="1" applyBorder="1" applyAlignment="1">
      <alignment vertical="center" readingOrder="2"/>
    </xf>
    <xf numFmtId="0" fontId="3" fillId="11" borderId="47" xfId="0" applyFont="1" applyFill="1" applyBorder="1" applyAlignment="1">
      <alignment vertical="center" readingOrder="2"/>
    </xf>
    <xf numFmtId="0" fontId="3" fillId="11" borderId="33" xfId="0" applyFont="1" applyFill="1" applyBorder="1" applyAlignment="1">
      <alignment vertical="center" readingOrder="2"/>
    </xf>
    <xf numFmtId="0" fontId="3" fillId="11" borderId="34" xfId="0" applyFont="1" applyFill="1" applyBorder="1" applyAlignment="1">
      <alignment vertical="center" readingOrder="2"/>
    </xf>
    <xf numFmtId="0" fontId="3" fillId="4" borderId="23" xfId="0" applyFont="1" applyFill="1" applyBorder="1" applyAlignment="1">
      <alignment horizontal="center" vertical="center" readingOrder="2"/>
    </xf>
    <xf numFmtId="0" fontId="3" fillId="4" borderId="26" xfId="0" applyFont="1" applyFill="1" applyBorder="1" applyAlignment="1">
      <alignment horizontal="center" vertical="center" readingOrder="2"/>
    </xf>
    <xf numFmtId="0" fontId="4" fillId="4" borderId="23" xfId="0" applyFont="1" applyFill="1" applyBorder="1" applyAlignment="1">
      <alignment horizontal="center" vertical="center" wrapText="1" readingOrder="2"/>
    </xf>
    <xf numFmtId="0" fontId="3" fillId="4" borderId="23" xfId="0" applyFont="1" applyFill="1" applyBorder="1" applyAlignment="1">
      <alignment horizontal="center" vertical="center" wrapText="1" readingOrder="2"/>
    </xf>
    <xf numFmtId="0" fontId="4" fillId="2" borderId="23" xfId="0" applyFont="1" applyFill="1" applyBorder="1" applyAlignment="1">
      <alignment horizontal="center" vertical="center" readingOrder="2"/>
    </xf>
    <xf numFmtId="0" fontId="3" fillId="5" borderId="42" xfId="0" applyFont="1" applyFill="1" applyBorder="1" applyAlignment="1">
      <alignment vertical="center" readingOrder="2"/>
    </xf>
    <xf numFmtId="0" fontId="3" fillId="5" borderId="0" xfId="0" applyFont="1" applyFill="1" applyAlignment="1">
      <alignment vertical="center" readingOrder="2"/>
    </xf>
    <xf numFmtId="0" fontId="3" fillId="5" borderId="43" xfId="0" applyFont="1" applyFill="1" applyBorder="1" applyAlignment="1">
      <alignment vertical="center" readingOrder="2"/>
    </xf>
    <xf numFmtId="0" fontId="3" fillId="5" borderId="47" xfId="0" applyFont="1" applyFill="1" applyBorder="1" applyAlignment="1">
      <alignment vertical="center" readingOrder="2"/>
    </xf>
    <xf numFmtId="0" fontId="3" fillId="5" borderId="33" xfId="0" applyFont="1" applyFill="1" applyBorder="1" applyAlignment="1">
      <alignment vertical="center" readingOrder="2"/>
    </xf>
    <xf numFmtId="0" fontId="3" fillId="5" borderId="34" xfId="0" applyFont="1" applyFill="1" applyBorder="1" applyAlignment="1">
      <alignment vertical="center" readingOrder="2"/>
    </xf>
    <xf numFmtId="0" fontId="3" fillId="3" borderId="18" xfId="0" applyFont="1" applyFill="1" applyBorder="1" applyAlignment="1">
      <alignment horizontal="center" vertical="center" readingOrder="2"/>
    </xf>
    <xf numFmtId="0" fontId="4" fillId="3" borderId="19" xfId="0" applyFont="1" applyFill="1" applyBorder="1" applyAlignment="1">
      <alignment vertical="center" readingOrder="2"/>
    </xf>
    <xf numFmtId="0" fontId="3" fillId="3" borderId="19" xfId="1" applyNumberFormat="1" applyFont="1" applyFill="1" applyBorder="1" applyAlignment="1">
      <alignment horizontal="center" vertical="center" readingOrder="2"/>
    </xf>
    <xf numFmtId="0" fontId="3" fillId="3" borderId="20" xfId="1" applyNumberFormat="1" applyFont="1" applyFill="1" applyBorder="1" applyAlignment="1">
      <alignment horizontal="center" vertical="center" readingOrder="2"/>
    </xf>
    <xf numFmtId="0" fontId="4" fillId="2" borderId="23" xfId="0" applyFont="1" applyFill="1" applyBorder="1" applyAlignment="1">
      <alignment vertical="center" readingOrder="2"/>
    </xf>
    <xf numFmtId="0" fontId="4" fillId="4" borderId="32" xfId="0" applyFont="1" applyFill="1" applyBorder="1" applyAlignment="1">
      <alignment vertical="center" readingOrder="2"/>
    </xf>
    <xf numFmtId="0" fontId="11" fillId="2" borderId="1" xfId="0" applyFont="1" applyFill="1" applyBorder="1" applyAlignment="1">
      <alignment horizontal="center" vertical="center" wrapText="1" readingOrder="2"/>
    </xf>
    <xf numFmtId="0" fontId="4" fillId="2" borderId="23" xfId="0" applyFont="1" applyFill="1" applyBorder="1" applyAlignment="1">
      <alignment horizontal="center" vertical="center" wrapText="1" readingOrder="2"/>
    </xf>
    <xf numFmtId="0" fontId="4" fillId="4" borderId="26" xfId="0" applyFont="1" applyFill="1" applyBorder="1" applyAlignment="1">
      <alignment vertical="center" readingOrder="2"/>
    </xf>
    <xf numFmtId="0" fontId="4" fillId="5" borderId="45" xfId="0" applyFont="1" applyFill="1" applyBorder="1" applyAlignment="1">
      <alignment vertical="center" wrapText="1" readingOrder="2"/>
    </xf>
    <xf numFmtId="0" fontId="4" fillId="5" borderId="51" xfId="0" applyFont="1" applyFill="1" applyBorder="1" applyAlignment="1">
      <alignment vertical="center" wrapText="1" readingOrder="2"/>
    </xf>
    <xf numFmtId="3" fontId="4" fillId="7" borderId="14" xfId="0" applyNumberFormat="1" applyFont="1" applyFill="1" applyBorder="1" applyAlignment="1" applyProtection="1">
      <alignment horizontal="center" vertical="center" wrapText="1" readingOrder="2"/>
      <protection locked="0"/>
    </xf>
    <xf numFmtId="0" fontId="4" fillId="3" borderId="33" xfId="0" applyFont="1" applyFill="1" applyBorder="1" applyAlignment="1">
      <alignment vertical="center" wrapText="1" readingOrder="2"/>
    </xf>
    <xf numFmtId="3" fontId="4" fillId="5" borderId="60" xfId="0" applyNumberFormat="1" applyFont="1" applyFill="1" applyBorder="1" applyAlignment="1">
      <alignment horizontal="center" vertical="center" wrapText="1" readingOrder="2"/>
    </xf>
    <xf numFmtId="1" fontId="3" fillId="3" borderId="0" xfId="0" applyNumberFormat="1" applyFont="1" applyFill="1" applyAlignment="1">
      <alignment horizontal="center" vertical="center" readingOrder="2"/>
    </xf>
    <xf numFmtId="0" fontId="11" fillId="2" borderId="23" xfId="0" applyFont="1" applyFill="1" applyBorder="1" applyAlignment="1">
      <alignment horizontal="center" vertical="center" readingOrder="2"/>
    </xf>
    <xf numFmtId="0" fontId="2" fillId="7" borderId="23" xfId="0" applyFont="1" applyFill="1" applyBorder="1" applyAlignment="1">
      <alignment horizontal="center" vertical="center" readingOrder="2"/>
    </xf>
    <xf numFmtId="0" fontId="0" fillId="3" borderId="0" xfId="0" applyFill="1" applyAlignment="1">
      <alignment horizontal="center"/>
    </xf>
    <xf numFmtId="0" fontId="11" fillId="3" borderId="0" xfId="0" applyFont="1" applyFill="1" applyAlignment="1">
      <alignment horizontal="center" vertical="center" wrapText="1" readingOrder="2"/>
    </xf>
    <xf numFmtId="0" fontId="3" fillId="3" borderId="0" xfId="1" applyNumberFormat="1" applyFont="1" applyFill="1" applyBorder="1" applyAlignment="1">
      <alignment horizontal="center" vertical="center" wrapText="1" readingOrder="2"/>
    </xf>
    <xf numFmtId="0" fontId="0" fillId="3" borderId="0" xfId="0" applyFill="1"/>
    <xf numFmtId="0" fontId="4" fillId="3" borderId="0" xfId="1" applyNumberFormat="1" applyFont="1" applyFill="1" applyBorder="1" applyAlignment="1">
      <alignment horizontal="center" vertical="center" readingOrder="2"/>
    </xf>
    <xf numFmtId="0" fontId="3" fillId="7" borderId="1" xfId="0" applyFont="1" applyFill="1" applyBorder="1" applyAlignment="1" applyProtection="1">
      <alignment horizontal="center" vertical="center" readingOrder="2"/>
      <protection locked="0"/>
    </xf>
    <xf numFmtId="0" fontId="3" fillId="7" borderId="1" xfId="0" applyFont="1" applyFill="1" applyBorder="1" applyAlignment="1" applyProtection="1">
      <alignment horizontal="center" vertical="center" wrapText="1" readingOrder="2"/>
      <protection locked="0"/>
    </xf>
    <xf numFmtId="0" fontId="4" fillId="4" borderId="19" xfId="0" applyFont="1" applyFill="1" applyBorder="1" applyAlignment="1">
      <alignment horizontal="center" vertical="center" wrapText="1" readingOrder="2"/>
    </xf>
    <xf numFmtId="49" fontId="6" fillId="7" borderId="1" xfId="0" applyNumberFormat="1" applyFont="1" applyFill="1" applyBorder="1" applyAlignment="1">
      <alignment horizontal="center" vertical="center" readingOrder="2"/>
    </xf>
    <xf numFmtId="0" fontId="11" fillId="4" borderId="1" xfId="0" applyFont="1" applyFill="1" applyBorder="1" applyAlignment="1">
      <alignment horizontal="center" vertical="center" wrapText="1" readingOrder="2"/>
    </xf>
    <xf numFmtId="0" fontId="3" fillId="7" borderId="1" xfId="0" applyFont="1" applyFill="1" applyBorder="1" applyAlignment="1">
      <alignment horizontal="center" vertical="center" readingOrder="2"/>
    </xf>
    <xf numFmtId="0" fontId="3" fillId="7" borderId="25" xfId="0" applyFont="1" applyFill="1" applyBorder="1" applyAlignment="1" applyProtection="1">
      <alignment horizontal="center" vertical="center" wrapText="1" readingOrder="2"/>
      <protection locked="0"/>
    </xf>
    <xf numFmtId="0" fontId="3" fillId="7" borderId="13" xfId="0" applyFont="1" applyFill="1" applyBorder="1" applyAlignment="1" applyProtection="1">
      <alignment horizontal="center" vertical="center" wrapText="1" readingOrder="2"/>
      <protection locked="0"/>
    </xf>
    <xf numFmtId="3" fontId="4" fillId="7" borderId="13" xfId="0" applyNumberFormat="1" applyFont="1" applyFill="1" applyBorder="1" applyAlignment="1" applyProtection="1">
      <alignment horizontal="center" vertical="center" wrapText="1" readingOrder="2"/>
      <protection locked="0"/>
    </xf>
    <xf numFmtId="0" fontId="4" fillId="2" borderId="26" xfId="0" applyFont="1" applyFill="1" applyBorder="1" applyAlignment="1">
      <alignment horizontal="center" vertical="center" wrapText="1" readingOrder="2"/>
    </xf>
    <xf numFmtId="0" fontId="3" fillId="2" borderId="32" xfId="0" applyFont="1" applyFill="1" applyBorder="1" applyAlignment="1">
      <alignment horizontal="center" vertical="center" wrapText="1" readingOrder="2"/>
    </xf>
    <xf numFmtId="0" fontId="2" fillId="2" borderId="32" xfId="0" applyFont="1" applyFill="1" applyBorder="1" applyAlignment="1">
      <alignment horizontal="center" vertical="center" wrapText="1" readingOrder="2"/>
    </xf>
    <xf numFmtId="0" fontId="4" fillId="2" borderId="32" xfId="0" applyFont="1" applyFill="1" applyBorder="1" applyAlignment="1">
      <alignment horizontal="center" vertical="center" wrapText="1" readingOrder="2"/>
    </xf>
    <xf numFmtId="3" fontId="4" fillId="7" borderId="25" xfId="1" applyNumberFormat="1" applyFont="1" applyFill="1" applyBorder="1" applyAlignment="1" applyProtection="1">
      <alignment horizontal="center" vertical="center" wrapText="1" readingOrder="2"/>
      <protection locked="0"/>
    </xf>
    <xf numFmtId="3" fontId="4" fillId="7" borderId="13" xfId="1" applyNumberFormat="1" applyFont="1" applyFill="1" applyBorder="1" applyAlignment="1" applyProtection="1">
      <alignment horizontal="center" vertical="center" wrapText="1" readingOrder="2"/>
      <protection locked="0"/>
    </xf>
    <xf numFmtId="3" fontId="4" fillId="7" borderId="9" xfId="1" applyNumberFormat="1" applyFont="1" applyFill="1" applyBorder="1" applyAlignment="1" applyProtection="1">
      <alignment horizontal="center" vertical="center" wrapText="1" readingOrder="2"/>
      <protection locked="0"/>
    </xf>
    <xf numFmtId="0" fontId="3" fillId="2" borderId="26" xfId="0" applyFont="1" applyFill="1" applyBorder="1" applyAlignment="1">
      <alignment horizontal="center" vertical="center" wrapText="1" readingOrder="2"/>
    </xf>
    <xf numFmtId="0" fontId="2" fillId="7" borderId="13" xfId="2" applyNumberFormat="1" applyFont="1" applyFill="1" applyBorder="1" applyAlignment="1" applyProtection="1">
      <alignment horizontal="center" vertical="center" readingOrder="2"/>
      <protection locked="0"/>
    </xf>
    <xf numFmtId="0" fontId="3" fillId="0" borderId="5" xfId="0" applyFont="1" applyBorder="1" applyAlignment="1">
      <alignment horizontal="center" vertical="center" readingOrder="2"/>
    </xf>
    <xf numFmtId="1" fontId="3" fillId="0" borderId="1" xfId="0" applyNumberFormat="1" applyFont="1" applyBorder="1" applyAlignment="1">
      <alignment horizontal="center" vertical="center" readingOrder="2"/>
    </xf>
    <xf numFmtId="0" fontId="8" fillId="7" borderId="1" xfId="0" applyFont="1" applyFill="1" applyBorder="1" applyAlignment="1" applyProtection="1">
      <alignment horizontal="center" vertical="center" readingOrder="2"/>
      <protection locked="0"/>
    </xf>
    <xf numFmtId="3" fontId="3" fillId="8" borderId="29" xfId="0" applyNumberFormat="1" applyFont="1" applyFill="1" applyBorder="1" applyAlignment="1">
      <alignment horizontal="center" vertical="center" readingOrder="2"/>
    </xf>
    <xf numFmtId="3" fontId="3" fillId="7" borderId="14" xfId="0" applyNumberFormat="1" applyFont="1" applyFill="1" applyBorder="1" applyAlignment="1">
      <alignment horizontal="center" vertical="center" readingOrder="2"/>
    </xf>
    <xf numFmtId="3" fontId="3" fillId="8" borderId="32" xfId="0" applyNumberFormat="1" applyFont="1" applyFill="1" applyBorder="1" applyAlignment="1">
      <alignment horizontal="center" vertical="center" readingOrder="2"/>
    </xf>
    <xf numFmtId="168" fontId="3" fillId="5" borderId="1" xfId="0" applyNumberFormat="1" applyFont="1" applyFill="1" applyBorder="1" applyAlignment="1">
      <alignment horizontal="center" vertical="center" readingOrder="2"/>
    </xf>
    <xf numFmtId="168" fontId="3" fillId="5" borderId="32" xfId="0" applyNumberFormat="1" applyFont="1" applyFill="1" applyBorder="1" applyAlignment="1">
      <alignment horizontal="center" vertical="center" readingOrder="2"/>
    </xf>
    <xf numFmtId="0" fontId="3" fillId="7" borderId="5" xfId="0" applyFont="1" applyFill="1" applyBorder="1" applyAlignment="1" applyProtection="1">
      <alignment horizontal="center" vertical="center" wrapText="1" readingOrder="2"/>
      <protection locked="0"/>
    </xf>
    <xf numFmtId="3" fontId="4" fillId="6" borderId="14" xfId="0" applyNumberFormat="1" applyFont="1" applyFill="1" applyBorder="1" applyAlignment="1">
      <alignment horizontal="center" vertical="center" readingOrder="2"/>
    </xf>
    <xf numFmtId="0" fontId="13" fillId="2" borderId="32" xfId="0" applyFont="1" applyFill="1" applyBorder="1" applyAlignment="1">
      <alignment horizontal="center" vertical="center" wrapText="1" readingOrder="2"/>
    </xf>
    <xf numFmtId="0" fontId="13" fillId="2" borderId="35" xfId="0" applyFont="1" applyFill="1" applyBorder="1" applyAlignment="1">
      <alignment horizontal="center" vertical="center" wrapText="1" readingOrder="2"/>
    </xf>
    <xf numFmtId="0" fontId="2" fillId="7" borderId="23" xfId="0" applyFont="1" applyFill="1" applyBorder="1" applyAlignment="1" applyProtection="1">
      <alignment vertical="top" wrapText="1" readingOrder="2"/>
      <protection locked="0"/>
    </xf>
    <xf numFmtId="0" fontId="2" fillId="7" borderId="1" xfId="0" applyFont="1" applyFill="1" applyBorder="1" applyAlignment="1" applyProtection="1">
      <alignment vertical="top" wrapText="1" readingOrder="2"/>
      <protection locked="0"/>
    </xf>
    <xf numFmtId="0" fontId="2" fillId="7" borderId="24" xfId="0" applyFont="1" applyFill="1" applyBorder="1" applyAlignment="1" applyProtection="1">
      <alignment vertical="top" wrapText="1" readingOrder="2"/>
      <protection locked="0"/>
    </xf>
    <xf numFmtId="0" fontId="11" fillId="4" borderId="25" xfId="0" applyFont="1" applyFill="1" applyBorder="1" applyAlignment="1">
      <alignment horizontal="center" vertical="center" wrapText="1" readingOrder="2"/>
    </xf>
    <xf numFmtId="0" fontId="4" fillId="4" borderId="18" xfId="0" applyFont="1" applyFill="1" applyBorder="1" applyAlignment="1">
      <alignment horizontal="center" vertical="center" wrapText="1" readingOrder="2"/>
    </xf>
    <xf numFmtId="0" fontId="4" fillId="4" borderId="49" xfId="0" applyFont="1" applyFill="1" applyBorder="1" applyAlignment="1">
      <alignment horizontal="center" vertical="center" wrapText="1" readingOrder="2"/>
    </xf>
    <xf numFmtId="0" fontId="4" fillId="4" borderId="48" xfId="0" applyFont="1" applyFill="1" applyBorder="1" applyAlignment="1">
      <alignment horizontal="center" vertical="center" wrapText="1" readingOrder="2"/>
    </xf>
    <xf numFmtId="0" fontId="3" fillId="7" borderId="5" xfId="2" applyNumberFormat="1" applyFont="1" applyFill="1" applyBorder="1" applyAlignment="1" applyProtection="1">
      <alignment horizontal="center" vertical="center" wrapText="1" readingOrder="2"/>
      <protection locked="0"/>
    </xf>
    <xf numFmtId="0" fontId="3" fillId="7" borderId="1" xfId="0" applyFont="1" applyFill="1" applyBorder="1" applyAlignment="1" applyProtection="1">
      <alignment vertical="center" wrapText="1" readingOrder="2"/>
      <protection locked="0"/>
    </xf>
    <xf numFmtId="0" fontId="3" fillId="7" borderId="6" xfId="0" applyFont="1" applyFill="1" applyBorder="1" applyAlignment="1" applyProtection="1">
      <alignment vertical="center" wrapText="1" readingOrder="2"/>
      <protection locked="0"/>
    </xf>
    <xf numFmtId="0" fontId="3" fillId="7" borderId="6" xfId="2" applyNumberFormat="1" applyFont="1" applyFill="1" applyBorder="1" applyAlignment="1" applyProtection="1">
      <alignment horizontal="center" vertical="center" wrapText="1" readingOrder="2"/>
      <protection locked="0"/>
    </xf>
    <xf numFmtId="0" fontId="3" fillId="4" borderId="1" xfId="0" applyFont="1" applyFill="1" applyBorder="1" applyAlignment="1">
      <alignment horizontal="center" vertical="center" wrapText="1" readingOrder="2"/>
    </xf>
    <xf numFmtId="0" fontId="4" fillId="2" borderId="13" xfId="0" applyFont="1" applyFill="1" applyBorder="1" applyAlignment="1">
      <alignment horizontal="center" vertical="center" wrapText="1" readingOrder="2"/>
    </xf>
    <xf numFmtId="0" fontId="0" fillId="0" borderId="0" xfId="0" applyAlignment="1">
      <alignment horizontal="center" vertical="center"/>
    </xf>
    <xf numFmtId="1"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37" fillId="0" borderId="0" xfId="0" applyFont="1"/>
    <xf numFmtId="0" fontId="37" fillId="13" borderId="0" xfId="0" applyFont="1" applyFill="1"/>
    <xf numFmtId="0" fontId="37" fillId="13" borderId="0" xfId="0" applyFont="1" applyFill="1" applyAlignment="1">
      <alignment horizontal="right"/>
    </xf>
    <xf numFmtId="0" fontId="39" fillId="7" borderId="23" xfId="0" applyFont="1" applyFill="1" applyBorder="1" applyAlignment="1">
      <alignment horizontal="center" vertical="center"/>
    </xf>
    <xf numFmtId="0" fontId="39" fillId="7" borderId="26" xfId="0" applyFont="1" applyFill="1" applyBorder="1" applyAlignment="1">
      <alignment horizontal="center" vertical="center"/>
    </xf>
    <xf numFmtId="0" fontId="38" fillId="13" borderId="0" xfId="0" applyFont="1" applyFill="1"/>
    <xf numFmtId="0" fontId="38" fillId="13" borderId="0" xfId="0" applyFont="1" applyFill="1" applyAlignment="1">
      <alignment horizontal="left"/>
    </xf>
    <xf numFmtId="0" fontId="13" fillId="2" borderId="26" xfId="0" applyFont="1" applyFill="1" applyBorder="1" applyAlignment="1">
      <alignment horizontal="center" vertical="center" wrapText="1" readingOrder="2"/>
    </xf>
    <xf numFmtId="3" fontId="4" fillId="7" borderId="6" xfId="1" applyNumberFormat="1" applyFont="1" applyFill="1" applyBorder="1" applyAlignment="1" applyProtection="1">
      <alignment horizontal="center" vertical="center" wrapText="1" readingOrder="2"/>
      <protection locked="0"/>
    </xf>
    <xf numFmtId="3" fontId="4" fillId="7" borderId="24" xfId="1" applyNumberFormat="1" applyFont="1" applyFill="1" applyBorder="1" applyAlignment="1" applyProtection="1">
      <alignment horizontal="center" vertical="center" wrapText="1" readingOrder="2"/>
      <protection locked="0"/>
    </xf>
    <xf numFmtId="3" fontId="4" fillId="7" borderId="10" xfId="1" applyNumberFormat="1" applyFont="1" applyFill="1" applyBorder="1" applyAlignment="1" applyProtection="1">
      <alignment horizontal="center" vertical="center" wrapText="1" readingOrder="2"/>
      <protection locked="0"/>
    </xf>
    <xf numFmtId="0" fontId="4" fillId="6" borderId="3" xfId="0" applyFont="1" applyFill="1" applyBorder="1" applyAlignment="1">
      <alignment horizontal="center" vertical="center" wrapText="1" readingOrder="2"/>
    </xf>
    <xf numFmtId="0" fontId="13" fillId="2" borderId="27" xfId="0" applyFont="1" applyFill="1" applyBorder="1" applyAlignment="1">
      <alignment horizontal="center" vertical="center" wrapText="1" readingOrder="2"/>
    </xf>
    <xf numFmtId="0" fontId="4" fillId="6" borderId="41" xfId="0" applyFont="1" applyFill="1" applyBorder="1" applyAlignment="1">
      <alignment horizontal="center" vertical="center" wrapText="1" readingOrder="2"/>
    </xf>
    <xf numFmtId="0" fontId="4" fillId="6" borderId="30" xfId="0" applyFont="1" applyFill="1" applyBorder="1" applyAlignment="1">
      <alignment horizontal="center" vertical="center" wrapText="1" readingOrder="2"/>
    </xf>
    <xf numFmtId="0" fontId="3" fillId="0" borderId="37" xfId="0" applyFont="1" applyBorder="1" applyAlignment="1">
      <alignment vertical="center" readingOrder="2"/>
    </xf>
    <xf numFmtId="0" fontId="3" fillId="0" borderId="52" xfId="0" applyFont="1" applyBorder="1" applyAlignment="1">
      <alignment vertical="center" readingOrder="2"/>
    </xf>
    <xf numFmtId="0" fontId="41" fillId="0" borderId="0" xfId="0" applyFont="1" applyAlignment="1">
      <alignment vertical="center" readingOrder="1"/>
    </xf>
    <xf numFmtId="0" fontId="11" fillId="3" borderId="0" xfId="0" applyFont="1" applyFill="1" applyAlignment="1">
      <alignment vertical="center" wrapText="1" readingOrder="2"/>
    </xf>
    <xf numFmtId="0" fontId="42" fillId="2" borderId="1" xfId="0" applyFont="1" applyFill="1" applyBorder="1" applyAlignment="1">
      <alignment horizontal="center" vertical="center" readingOrder="1"/>
    </xf>
    <xf numFmtId="0" fontId="40" fillId="0" borderId="0" xfId="0" applyFont="1" applyAlignment="1">
      <alignment vertical="center"/>
    </xf>
    <xf numFmtId="0" fontId="0" fillId="0" borderId="1" xfId="0" applyBorder="1" applyAlignment="1">
      <alignment horizontal="center" vertical="center"/>
    </xf>
    <xf numFmtId="1" fontId="0" fillId="0" borderId="1" xfId="0" applyNumberFormat="1" applyBorder="1" applyAlignment="1">
      <alignment horizontal="center"/>
    </xf>
    <xf numFmtId="0" fontId="0" fillId="0" borderId="1" xfId="0" applyBorder="1" applyAlignment="1">
      <alignment horizontal="center"/>
    </xf>
    <xf numFmtId="0" fontId="34" fillId="0" borderId="0" xfId="0" applyFont="1" applyAlignment="1">
      <alignment horizontal="center" vertical="center"/>
    </xf>
    <xf numFmtId="1" fontId="0" fillId="0" borderId="0" xfId="0" applyNumberFormat="1"/>
    <xf numFmtId="3" fontId="4" fillId="7" borderId="63" xfId="1" applyNumberFormat="1" applyFont="1" applyFill="1" applyBorder="1" applyAlignment="1" applyProtection="1">
      <alignment horizontal="center" vertical="center" wrapText="1" readingOrder="2"/>
      <protection locked="0"/>
    </xf>
    <xf numFmtId="3" fontId="4" fillId="7" borderId="14" xfId="1" applyNumberFormat="1" applyFont="1" applyFill="1" applyBorder="1" applyAlignment="1" applyProtection="1">
      <alignment horizontal="center" vertical="center" wrapText="1" readingOrder="2"/>
      <protection locked="0"/>
    </xf>
    <xf numFmtId="3" fontId="4" fillId="7" borderId="61" xfId="1" applyNumberFormat="1" applyFont="1" applyFill="1" applyBorder="1" applyAlignment="1" applyProtection="1">
      <alignment horizontal="center" vertical="center" wrapText="1" readingOrder="2"/>
      <protection locked="0"/>
    </xf>
    <xf numFmtId="3" fontId="4" fillId="7" borderId="8" xfId="1" applyNumberFormat="1" applyFont="1" applyFill="1" applyBorder="1" applyAlignment="1" applyProtection="1">
      <alignment horizontal="center" vertical="center" wrapText="1" readingOrder="2"/>
      <protection locked="0"/>
    </xf>
    <xf numFmtId="3" fontId="4" fillId="7" borderId="7" xfId="1" applyNumberFormat="1" applyFont="1" applyFill="1" applyBorder="1" applyAlignment="1" applyProtection="1">
      <alignment horizontal="center" vertical="center" wrapText="1" readingOrder="2"/>
      <protection locked="0"/>
    </xf>
    <xf numFmtId="3" fontId="4" fillId="7" borderId="18" xfId="1" applyNumberFormat="1" applyFont="1" applyFill="1" applyBorder="1" applyAlignment="1" applyProtection="1">
      <alignment horizontal="center" vertical="center" wrapText="1" readingOrder="2"/>
      <protection locked="0"/>
    </xf>
    <xf numFmtId="3" fontId="4" fillId="7" borderId="19" xfId="1" applyNumberFormat="1" applyFont="1" applyFill="1" applyBorder="1" applyAlignment="1" applyProtection="1">
      <alignment horizontal="center" vertical="center" wrapText="1" readingOrder="2"/>
      <protection locked="0"/>
    </xf>
    <xf numFmtId="3" fontId="4" fillId="7" borderId="20" xfId="1" applyNumberFormat="1" applyFont="1" applyFill="1" applyBorder="1" applyAlignment="1" applyProtection="1">
      <alignment horizontal="center" vertical="center" wrapText="1" readingOrder="2"/>
      <protection locked="0"/>
    </xf>
    <xf numFmtId="3" fontId="4" fillId="5" borderId="26" xfId="0" applyNumberFormat="1" applyFont="1" applyFill="1" applyBorder="1" applyAlignment="1">
      <alignment horizontal="center" vertical="center" wrapText="1" readingOrder="2"/>
    </xf>
    <xf numFmtId="3" fontId="4" fillId="5" borderId="32" xfId="0" applyNumberFormat="1" applyFont="1" applyFill="1" applyBorder="1" applyAlignment="1">
      <alignment horizontal="center" vertical="center" wrapText="1" readingOrder="2"/>
    </xf>
    <xf numFmtId="3" fontId="4" fillId="5" borderId="35" xfId="0" applyNumberFormat="1" applyFont="1" applyFill="1" applyBorder="1" applyAlignment="1">
      <alignment horizontal="center" vertical="center" wrapText="1" readingOrder="2"/>
    </xf>
    <xf numFmtId="0" fontId="3" fillId="2" borderId="27" xfId="0" applyFont="1" applyFill="1" applyBorder="1" applyAlignment="1">
      <alignment horizontal="center" vertical="center" wrapText="1" readingOrder="2"/>
    </xf>
    <xf numFmtId="0" fontId="13" fillId="2" borderId="56" xfId="0" applyFont="1" applyFill="1" applyBorder="1" applyAlignment="1">
      <alignment horizontal="center" vertical="center" wrapText="1" readingOrder="2"/>
    </xf>
    <xf numFmtId="167" fontId="2" fillId="7" borderId="10" xfId="2" applyNumberFormat="1" applyFont="1" applyFill="1" applyBorder="1" applyAlignment="1" applyProtection="1">
      <alignment horizontal="center" vertical="center" readingOrder="2"/>
      <protection locked="0"/>
    </xf>
    <xf numFmtId="0" fontId="2" fillId="7" borderId="6" xfId="2" applyNumberFormat="1" applyFont="1" applyFill="1" applyBorder="1" applyAlignment="1" applyProtection="1">
      <alignment horizontal="center" vertical="center" readingOrder="2"/>
      <protection locked="0"/>
    </xf>
    <xf numFmtId="167" fontId="2" fillId="7" borderId="6" xfId="2" applyNumberFormat="1" applyFont="1" applyFill="1" applyBorder="1" applyAlignment="1" applyProtection="1">
      <alignment horizontal="center" vertical="center" readingOrder="2"/>
      <protection locked="0"/>
    </xf>
    <xf numFmtId="0" fontId="2" fillId="7" borderId="56" xfId="2" applyNumberFormat="1" applyFont="1" applyFill="1" applyBorder="1" applyAlignment="1" applyProtection="1">
      <alignment horizontal="center" vertical="center" readingOrder="2"/>
      <protection locked="0"/>
    </xf>
    <xf numFmtId="3" fontId="3" fillId="3" borderId="1" xfId="1" applyNumberFormat="1" applyFont="1" applyFill="1" applyBorder="1" applyAlignment="1" applyProtection="1">
      <alignment horizontal="center" vertical="center" wrapText="1" readingOrder="2"/>
    </xf>
    <xf numFmtId="0" fontId="2" fillId="9" borderId="53" xfId="2" applyNumberFormat="1" applyFont="1" applyFill="1" applyBorder="1" applyAlignment="1">
      <alignment horizontal="center" vertical="center" readingOrder="2"/>
    </xf>
    <xf numFmtId="0" fontId="4" fillId="5" borderId="46" xfId="0" applyFont="1" applyFill="1" applyBorder="1" applyAlignment="1">
      <alignment vertical="center" wrapText="1" readingOrder="2"/>
    </xf>
    <xf numFmtId="3" fontId="3" fillId="3" borderId="0" xfId="1" applyNumberFormat="1" applyFont="1" applyFill="1" applyBorder="1" applyAlignment="1" applyProtection="1">
      <alignment vertical="center" wrapText="1" readingOrder="2"/>
    </xf>
    <xf numFmtId="0" fontId="2" fillId="9" borderId="50" xfId="2" applyNumberFormat="1" applyFont="1" applyFill="1" applyBorder="1" applyAlignment="1">
      <alignment horizontal="center" vertical="center" readingOrder="2"/>
    </xf>
    <xf numFmtId="3" fontId="3" fillId="12" borderId="60" xfId="1" applyNumberFormat="1" applyFont="1" applyFill="1" applyBorder="1" applyAlignment="1" applyProtection="1">
      <alignment horizontal="center" vertical="center" wrapText="1" readingOrder="2"/>
    </xf>
    <xf numFmtId="0" fontId="0" fillId="0" borderId="0" xfId="0" applyAlignment="1">
      <alignment horizontal="right"/>
    </xf>
    <xf numFmtId="1" fontId="0" fillId="0" borderId="0" xfId="0" applyNumberFormat="1" applyAlignment="1">
      <alignment horizontal="center" vertical="center"/>
    </xf>
    <xf numFmtId="3" fontId="0" fillId="0" borderId="1" xfId="0" applyNumberFormat="1" applyBorder="1" applyAlignment="1">
      <alignment horizontal="center"/>
    </xf>
    <xf numFmtId="1" fontId="0" fillId="0" borderId="0" xfId="0" applyNumberFormat="1" applyAlignment="1">
      <alignment horizontal="center"/>
    </xf>
    <xf numFmtId="0" fontId="0" fillId="0" borderId="1" xfId="0" applyBorder="1"/>
    <xf numFmtId="1" fontId="0" fillId="0" borderId="1" xfId="0" applyNumberFormat="1" applyBorder="1"/>
    <xf numFmtId="0" fontId="3" fillId="0" borderId="0" xfId="0" applyFont="1" applyAlignment="1" applyProtection="1">
      <alignment vertical="center"/>
      <protection locked="0"/>
    </xf>
    <xf numFmtId="0" fontId="40" fillId="3" borderId="0" xfId="0" applyFont="1" applyFill="1" applyAlignment="1">
      <alignment horizontal="center" vertical="center"/>
    </xf>
    <xf numFmtId="0" fontId="40" fillId="3" borderId="0" xfId="0" applyFont="1" applyFill="1" applyAlignment="1">
      <alignment vertical="center"/>
    </xf>
    <xf numFmtId="0" fontId="5" fillId="3" borderId="0" xfId="0" applyFont="1" applyFill="1" applyAlignment="1">
      <alignment vertical="top"/>
    </xf>
    <xf numFmtId="0" fontId="5" fillId="3" borderId="0" xfId="0" applyFont="1" applyFill="1" applyAlignment="1">
      <alignment vertical="center"/>
    </xf>
    <xf numFmtId="0" fontId="40" fillId="15" borderId="54" xfId="0" applyFont="1" applyFill="1" applyBorder="1" applyAlignment="1">
      <alignment vertical="center"/>
    </xf>
    <xf numFmtId="0" fontId="40" fillId="15" borderId="39" xfId="0" applyFont="1" applyFill="1" applyBorder="1" applyAlignment="1">
      <alignment vertical="center"/>
    </xf>
    <xf numFmtId="0" fontId="40" fillId="15" borderId="40" xfId="0" applyFont="1" applyFill="1" applyBorder="1" applyAlignment="1">
      <alignment vertical="center"/>
    </xf>
    <xf numFmtId="0" fontId="40" fillId="15" borderId="42" xfId="0" applyFont="1" applyFill="1" applyBorder="1" applyAlignment="1">
      <alignment vertical="center"/>
    </xf>
    <xf numFmtId="0" fontId="40" fillId="15" borderId="0" xfId="0" applyFont="1" applyFill="1" applyAlignment="1">
      <alignment vertical="center"/>
    </xf>
    <xf numFmtId="0" fontId="40" fillId="15" borderId="43" xfId="0" applyFont="1" applyFill="1" applyBorder="1" applyAlignment="1">
      <alignment vertical="center"/>
    </xf>
    <xf numFmtId="0" fontId="40" fillId="15" borderId="47" xfId="0" applyFont="1" applyFill="1" applyBorder="1" applyAlignment="1">
      <alignment vertical="center"/>
    </xf>
    <xf numFmtId="0" fontId="40" fillId="15" borderId="33" xfId="0" applyFont="1" applyFill="1" applyBorder="1" applyAlignment="1">
      <alignment vertical="center"/>
    </xf>
    <xf numFmtId="0" fontId="40" fillId="15" borderId="34" xfId="0" applyFont="1" applyFill="1" applyBorder="1" applyAlignment="1">
      <alignment vertical="center"/>
    </xf>
    <xf numFmtId="0" fontId="44" fillId="15" borderId="23" xfId="0" applyFont="1" applyFill="1" applyBorder="1" applyAlignment="1">
      <alignment horizontal="center" vertical="center"/>
    </xf>
    <xf numFmtId="0" fontId="44" fillId="15" borderId="1" xfId="0" applyFont="1" applyFill="1" applyBorder="1" applyAlignment="1">
      <alignment horizontal="center" vertical="center"/>
    </xf>
    <xf numFmtId="0" fontId="44" fillId="15" borderId="26" xfId="0" applyFont="1" applyFill="1" applyBorder="1" applyAlignment="1">
      <alignment horizontal="center" vertical="center"/>
    </xf>
    <xf numFmtId="0" fontId="44" fillId="15" borderId="32" xfId="0" applyFont="1" applyFill="1" applyBorder="1" applyAlignment="1">
      <alignment horizontal="center" vertical="center"/>
    </xf>
    <xf numFmtId="0" fontId="15" fillId="15" borderId="1" xfId="0" applyFont="1" applyFill="1" applyBorder="1" applyAlignment="1" applyProtection="1">
      <alignment horizontal="center" vertical="center" wrapText="1"/>
      <protection locked="0"/>
    </xf>
    <xf numFmtId="0" fontId="15" fillId="15" borderId="24" xfId="0" applyFont="1" applyFill="1" applyBorder="1" applyAlignment="1" applyProtection="1">
      <alignment horizontal="center" vertical="center" wrapText="1"/>
      <protection locked="0"/>
    </xf>
    <xf numFmtId="3" fontId="3" fillId="15" borderId="1" xfId="0" applyNumberFormat="1" applyFont="1" applyFill="1" applyBorder="1" applyAlignment="1" applyProtection="1">
      <alignment horizontal="center" vertical="center"/>
      <protection locked="0"/>
    </xf>
    <xf numFmtId="3" fontId="3" fillId="15" borderId="24" xfId="0" applyNumberFormat="1" applyFont="1" applyFill="1" applyBorder="1" applyAlignment="1" applyProtection="1">
      <alignment horizontal="center" vertical="center"/>
      <protection locked="0"/>
    </xf>
    <xf numFmtId="3" fontId="3" fillId="15" borderId="32" xfId="0" applyNumberFormat="1" applyFont="1" applyFill="1" applyBorder="1" applyAlignment="1" applyProtection="1">
      <alignment horizontal="center" vertical="center"/>
      <protection locked="0"/>
    </xf>
    <xf numFmtId="3" fontId="3" fillId="15" borderId="35" xfId="0" applyNumberFormat="1" applyFont="1" applyFill="1" applyBorder="1" applyAlignment="1" applyProtection="1">
      <alignment horizontal="center" vertical="center"/>
      <protection locked="0"/>
    </xf>
    <xf numFmtId="0" fontId="43" fillId="15" borderId="58" xfId="0" applyFont="1" applyFill="1" applyBorder="1" applyAlignment="1">
      <alignment horizontal="center" vertical="center"/>
    </xf>
    <xf numFmtId="0" fontId="45" fillId="15" borderId="39" xfId="0" applyFont="1" applyFill="1" applyBorder="1" applyAlignment="1">
      <alignment vertical="center"/>
    </xf>
    <xf numFmtId="0" fontId="21" fillId="15" borderId="64" xfId="0" applyFont="1" applyFill="1" applyBorder="1" applyAlignment="1">
      <alignment vertical="center"/>
    </xf>
    <xf numFmtId="0" fontId="21" fillId="15" borderId="57" xfId="0" applyFont="1" applyFill="1" applyBorder="1" applyAlignment="1">
      <alignment horizontal="center" vertical="center"/>
    </xf>
    <xf numFmtId="3" fontId="33" fillId="15" borderId="1" xfId="0" applyNumberFormat="1" applyFont="1" applyFill="1" applyBorder="1" applyAlignment="1" applyProtection="1">
      <alignment horizontal="center" vertical="center" wrapText="1"/>
      <protection locked="0"/>
    </xf>
    <xf numFmtId="0" fontId="15" fillId="15" borderId="23" xfId="0" applyFont="1" applyFill="1" applyBorder="1" applyAlignment="1" applyProtection="1">
      <alignment horizontal="center" vertical="center" wrapText="1"/>
      <protection locked="0"/>
    </xf>
    <xf numFmtId="0" fontId="33" fillId="15" borderId="23" xfId="0" applyFont="1" applyFill="1" applyBorder="1" applyAlignment="1" applyProtection="1">
      <alignment horizontal="center" vertical="center" wrapText="1"/>
      <protection locked="0"/>
    </xf>
    <xf numFmtId="0" fontId="33" fillId="15" borderId="26" xfId="0" applyFont="1" applyFill="1" applyBorder="1" applyAlignment="1" applyProtection="1">
      <alignment horizontal="center" vertical="center" wrapText="1"/>
      <protection locked="0"/>
    </xf>
    <xf numFmtId="3" fontId="33" fillId="15" borderId="32" xfId="0" applyNumberFormat="1" applyFont="1" applyFill="1" applyBorder="1" applyAlignment="1" applyProtection="1">
      <alignment horizontal="center" vertical="center" wrapText="1"/>
      <protection locked="0"/>
    </xf>
    <xf numFmtId="1" fontId="6" fillId="7" borderId="1" xfId="0" applyNumberFormat="1" applyFont="1" applyFill="1" applyBorder="1" applyAlignment="1" applyProtection="1">
      <alignment horizontal="center" vertical="center" readingOrder="2"/>
      <protection locked="0"/>
    </xf>
    <xf numFmtId="0" fontId="3" fillId="7" borderId="4" xfId="0" applyFont="1" applyFill="1" applyBorder="1" applyAlignment="1" applyProtection="1">
      <alignment horizontal="center" vertical="center" wrapText="1" readingOrder="2"/>
      <protection locked="0"/>
    </xf>
    <xf numFmtId="0" fontId="3" fillId="7" borderId="4" xfId="2" applyNumberFormat="1" applyFont="1" applyFill="1" applyBorder="1" applyAlignment="1" applyProtection="1">
      <alignment horizontal="center" vertical="center" wrapText="1" readingOrder="2"/>
      <protection locked="0"/>
    </xf>
    <xf numFmtId="0" fontId="3" fillId="7" borderId="22" xfId="2" applyNumberFormat="1" applyFont="1" applyFill="1" applyBorder="1" applyAlignment="1" applyProtection="1">
      <alignment horizontal="center" vertical="center" wrapText="1" readingOrder="2"/>
      <protection locked="0"/>
    </xf>
    <xf numFmtId="0" fontId="11" fillId="4" borderId="6" xfId="0" applyFont="1" applyFill="1" applyBorder="1" applyAlignment="1">
      <alignment horizontal="center" vertical="center" wrapText="1" readingOrder="2"/>
    </xf>
    <xf numFmtId="0" fontId="3" fillId="7" borderId="6" xfId="0" applyFont="1" applyFill="1" applyBorder="1" applyAlignment="1" applyProtection="1">
      <alignment horizontal="center" vertical="center" wrapText="1" readingOrder="2"/>
      <protection locked="0"/>
    </xf>
    <xf numFmtId="3" fontId="3" fillId="15" borderId="23" xfId="0" applyNumberFormat="1" applyFont="1" applyFill="1" applyBorder="1" applyAlignment="1" applyProtection="1">
      <alignment horizontal="right" vertical="center"/>
      <protection locked="0"/>
    </xf>
    <xf numFmtId="3" fontId="3" fillId="15" borderId="23" xfId="0" applyNumberFormat="1" applyFont="1" applyFill="1" applyBorder="1" applyAlignment="1" applyProtection="1">
      <alignment horizontal="center" vertical="center"/>
      <protection locked="0"/>
    </xf>
    <xf numFmtId="3" fontId="3" fillId="15" borderId="26" xfId="0" applyNumberFormat="1" applyFont="1" applyFill="1" applyBorder="1" applyAlignment="1" applyProtection="1">
      <alignment horizontal="center" vertical="center"/>
      <protection locked="0"/>
    </xf>
    <xf numFmtId="3" fontId="3" fillId="7" borderId="1" xfId="1" applyNumberFormat="1" applyFont="1" applyFill="1" applyBorder="1" applyAlignment="1" applyProtection="1">
      <alignment horizontal="center" vertical="center" readingOrder="2"/>
      <protection locked="0"/>
    </xf>
    <xf numFmtId="3" fontId="4" fillId="6" borderId="8" xfId="0" applyNumberFormat="1" applyFont="1" applyFill="1" applyBorder="1" applyAlignment="1">
      <alignment horizontal="center" vertical="center" readingOrder="2"/>
    </xf>
    <xf numFmtId="3" fontId="4" fillId="6" borderId="61" xfId="0" applyNumberFormat="1" applyFont="1" applyFill="1" applyBorder="1" applyAlignment="1">
      <alignment horizontal="center" vertical="center" readingOrder="2"/>
    </xf>
    <xf numFmtId="3" fontId="3" fillId="7" borderId="1" xfId="1" applyNumberFormat="1" applyFont="1" applyFill="1" applyBorder="1" applyAlignment="1" applyProtection="1">
      <alignment horizontal="center" vertical="center" wrapText="1" readingOrder="2"/>
      <protection locked="0"/>
    </xf>
    <xf numFmtId="0" fontId="12" fillId="2" borderId="23" xfId="0" applyFont="1" applyFill="1" applyBorder="1" applyAlignment="1">
      <alignment horizontal="center" vertical="center" readingOrder="2"/>
    </xf>
    <xf numFmtId="0" fontId="12" fillId="2" borderId="1" xfId="0" applyFont="1" applyFill="1" applyBorder="1" applyAlignment="1">
      <alignment horizontal="center" vertical="center" readingOrder="2"/>
    </xf>
    <xf numFmtId="3" fontId="3" fillId="7" borderId="14" xfId="1" applyNumberFormat="1" applyFont="1" applyFill="1" applyBorder="1" applyAlignment="1" applyProtection="1">
      <alignment horizontal="center" vertical="center" readingOrder="2"/>
      <protection locked="0"/>
    </xf>
    <xf numFmtId="0" fontId="4" fillId="4" borderId="23" xfId="0" applyFont="1" applyFill="1" applyBorder="1" applyAlignment="1">
      <alignment horizontal="center" vertical="center" readingOrder="2"/>
    </xf>
    <xf numFmtId="0" fontId="4" fillId="4" borderId="1" xfId="0" applyFont="1" applyFill="1" applyBorder="1" applyAlignment="1" applyProtection="1">
      <alignment horizontal="center" vertical="center" readingOrder="2"/>
      <protection locked="0"/>
    </xf>
    <xf numFmtId="0" fontId="15" fillId="15" borderId="23" xfId="0" applyFont="1" applyFill="1" applyBorder="1" applyAlignment="1">
      <alignment horizontal="center" vertical="center"/>
    </xf>
    <xf numFmtId="0" fontId="15" fillId="15" borderId="1" xfId="0" applyFont="1" applyFill="1" applyBorder="1" applyAlignment="1">
      <alignment horizontal="center" vertical="center"/>
    </xf>
    <xf numFmtId="0" fontId="3" fillId="15" borderId="23" xfId="0" applyFont="1" applyFill="1" applyBorder="1" applyAlignment="1">
      <alignment horizontal="center" vertical="center"/>
    </xf>
    <xf numFmtId="3" fontId="3" fillId="15" borderId="1" xfId="0" applyNumberFormat="1" applyFont="1" applyFill="1" applyBorder="1" applyAlignment="1">
      <alignment horizontal="center" vertical="center"/>
    </xf>
    <xf numFmtId="0" fontId="3" fillId="15" borderId="1" xfId="0" applyFont="1" applyFill="1" applyBorder="1" applyAlignment="1">
      <alignment horizontal="center" vertical="center"/>
    </xf>
    <xf numFmtId="0" fontId="3" fillId="15" borderId="26" xfId="0" applyFont="1" applyFill="1" applyBorder="1" applyAlignment="1">
      <alignment horizontal="center" vertical="center"/>
    </xf>
    <xf numFmtId="3" fontId="3" fillId="15" borderId="32" xfId="0" applyNumberFormat="1" applyFont="1" applyFill="1" applyBorder="1" applyAlignment="1">
      <alignment horizontal="center" vertical="center"/>
    </xf>
    <xf numFmtId="0" fontId="3" fillId="15" borderId="32" xfId="0" applyFont="1" applyFill="1" applyBorder="1" applyAlignment="1">
      <alignment horizontal="center" vertical="center"/>
    </xf>
    <xf numFmtId="0" fontId="43" fillId="15" borderId="58" xfId="0" applyFont="1" applyFill="1" applyBorder="1" applyAlignment="1">
      <alignment horizontal="right" vertical="center"/>
    </xf>
    <xf numFmtId="0" fontId="43" fillId="15" borderId="57" xfId="0" applyFont="1" applyFill="1" applyBorder="1" applyAlignment="1">
      <alignment horizontal="left" vertical="center"/>
    </xf>
    <xf numFmtId="0" fontId="43" fillId="15" borderId="57" xfId="0" applyFont="1" applyFill="1" applyBorder="1" applyAlignment="1">
      <alignment horizontal="center" vertical="center"/>
    </xf>
    <xf numFmtId="0" fontId="3" fillId="15" borderId="23" xfId="0" applyFont="1" applyFill="1" applyBorder="1" applyAlignment="1">
      <alignment horizontal="center" vertical="center" wrapText="1"/>
    </xf>
    <xf numFmtId="3" fontId="3" fillId="15" borderId="1" xfId="0" applyNumberFormat="1" applyFont="1" applyFill="1" applyBorder="1" applyAlignment="1">
      <alignment horizontal="center" vertical="center" wrapText="1"/>
    </xf>
    <xf numFmtId="0" fontId="3" fillId="15" borderId="26" xfId="0" applyFont="1" applyFill="1" applyBorder="1" applyAlignment="1">
      <alignment horizontal="center" vertical="center" wrapText="1"/>
    </xf>
    <xf numFmtId="3" fontId="3" fillId="15" borderId="32" xfId="0" applyNumberFormat="1" applyFont="1" applyFill="1" applyBorder="1" applyAlignment="1">
      <alignment horizontal="center" vertical="center" wrapText="1"/>
    </xf>
    <xf numFmtId="3" fontId="3" fillId="15" borderId="24" xfId="0" applyNumberFormat="1" applyFont="1" applyFill="1" applyBorder="1" applyAlignment="1">
      <alignment horizontal="center" vertical="center"/>
    </xf>
    <xf numFmtId="3" fontId="3" fillId="15" borderId="35" xfId="0" applyNumberFormat="1" applyFont="1" applyFill="1" applyBorder="1" applyAlignment="1">
      <alignment horizontal="center" vertical="center"/>
    </xf>
    <xf numFmtId="0" fontId="33" fillId="0" borderId="0" xfId="0" applyFont="1" applyAlignment="1">
      <alignment horizontal="center" vertical="center"/>
    </xf>
    <xf numFmtId="0" fontId="46" fillId="15" borderId="1" xfId="0" applyFont="1" applyFill="1" applyBorder="1" applyAlignment="1">
      <alignment horizontal="center" vertical="center" wrapText="1"/>
    </xf>
    <xf numFmtId="0" fontId="4" fillId="15" borderId="23"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24" xfId="0" applyFont="1" applyFill="1" applyBorder="1" applyAlignment="1">
      <alignment horizontal="center" vertical="center" wrapText="1"/>
    </xf>
    <xf numFmtId="0" fontId="3" fillId="7" borderId="6" xfId="0" applyFont="1" applyFill="1" applyBorder="1" applyAlignment="1" applyProtection="1">
      <alignment horizontal="center" vertical="center" readingOrder="2"/>
      <protection locked="0"/>
    </xf>
    <xf numFmtId="0" fontId="3" fillId="7" borderId="5" xfId="1" applyNumberFormat="1" applyFont="1" applyFill="1" applyBorder="1" applyAlignment="1" applyProtection="1">
      <alignment horizontal="center" vertical="center" wrapText="1" readingOrder="2"/>
      <protection locked="0"/>
    </xf>
    <xf numFmtId="167" fontId="16" fillId="6" borderId="6" xfId="0" applyNumberFormat="1" applyFont="1" applyFill="1" applyBorder="1" applyAlignment="1">
      <alignment horizontal="center"/>
    </xf>
    <xf numFmtId="0" fontId="3" fillId="7" borderId="1" xfId="1" applyNumberFormat="1" applyFont="1" applyFill="1" applyBorder="1" applyAlignment="1" applyProtection="1">
      <alignment horizontal="center" vertical="center" wrapText="1" readingOrder="2"/>
      <protection locked="0"/>
    </xf>
    <xf numFmtId="0" fontId="9" fillId="7" borderId="1" xfId="1" applyNumberFormat="1" applyFont="1" applyFill="1" applyBorder="1" applyAlignment="1" applyProtection="1">
      <alignment horizontal="right" vertical="center" wrapText="1" readingOrder="2"/>
      <protection locked="0"/>
    </xf>
    <xf numFmtId="0" fontId="3" fillId="7" borderId="1" xfId="0" applyFont="1" applyFill="1" applyBorder="1" applyAlignment="1" applyProtection="1">
      <alignment horizontal="right" vertical="center" wrapText="1" readingOrder="2"/>
      <protection locked="0"/>
    </xf>
    <xf numFmtId="169" fontId="36" fillId="7" borderId="1" xfId="4" applyNumberFormat="1" applyFont="1" applyFill="1" applyBorder="1" applyAlignment="1" applyProtection="1">
      <alignment horizontal="center" vertical="center"/>
      <protection locked="0"/>
    </xf>
    <xf numFmtId="169" fontId="36" fillId="7" borderId="24" xfId="4" applyNumberFormat="1" applyFont="1" applyFill="1" applyBorder="1" applyAlignment="1" applyProtection="1">
      <alignment horizontal="center" vertical="center"/>
      <protection locked="0"/>
    </xf>
    <xf numFmtId="0" fontId="38" fillId="7" borderId="1" xfId="0" applyFont="1" applyFill="1" applyBorder="1" applyAlignment="1" applyProtection="1">
      <alignment horizontal="center" vertical="center" wrapText="1" readingOrder="2"/>
      <protection locked="0"/>
    </xf>
    <xf numFmtId="170" fontId="36" fillId="7" borderId="1" xfId="4" applyNumberFormat="1" applyFont="1" applyFill="1" applyBorder="1" applyAlignment="1" applyProtection="1">
      <alignment horizontal="center" vertical="center"/>
      <protection locked="0"/>
    </xf>
    <xf numFmtId="0" fontId="38" fillId="7" borderId="32" xfId="0" applyFont="1" applyFill="1" applyBorder="1" applyAlignment="1" applyProtection="1">
      <alignment horizontal="center" vertical="center" wrapText="1" readingOrder="2"/>
      <protection locked="0"/>
    </xf>
    <xf numFmtId="170" fontId="36" fillId="7" borderId="32" xfId="4" applyNumberFormat="1" applyFont="1" applyFill="1" applyBorder="1" applyAlignment="1" applyProtection="1">
      <alignment horizontal="center" vertical="center"/>
      <protection locked="0"/>
    </xf>
    <xf numFmtId="169" fontId="36" fillId="7" borderId="32" xfId="4" applyNumberFormat="1" applyFont="1" applyFill="1" applyBorder="1" applyAlignment="1" applyProtection="1">
      <alignment horizontal="center" vertical="center"/>
      <protection locked="0"/>
    </xf>
    <xf numFmtId="169" fontId="36" fillId="7" borderId="35" xfId="4" applyNumberFormat="1" applyFont="1" applyFill="1" applyBorder="1" applyAlignment="1" applyProtection="1">
      <alignment horizontal="center" vertical="center"/>
      <protection locked="0"/>
    </xf>
    <xf numFmtId="0" fontId="3" fillId="7" borderId="23" xfId="0" applyFont="1" applyFill="1" applyBorder="1" applyAlignment="1" applyProtection="1">
      <alignment horizontal="center" vertical="center" readingOrder="2"/>
      <protection locked="0"/>
    </xf>
    <xf numFmtId="0" fontId="3" fillId="7" borderId="26" xfId="0" applyFont="1" applyFill="1" applyBorder="1" applyAlignment="1" applyProtection="1">
      <alignment horizontal="center" vertical="center" readingOrder="2"/>
      <protection locked="0"/>
    </xf>
    <xf numFmtId="0" fontId="3" fillId="7" borderId="32" xfId="0" applyFont="1" applyFill="1" applyBorder="1" applyAlignment="1" applyProtection="1">
      <alignment horizontal="center" vertical="center" readingOrder="2"/>
      <protection locked="0"/>
    </xf>
    <xf numFmtId="0" fontId="3" fillId="7" borderId="63" xfId="0" applyFont="1" applyFill="1" applyBorder="1" applyAlignment="1" applyProtection="1">
      <alignment horizontal="center" vertical="center" readingOrder="2"/>
      <protection locked="0"/>
    </xf>
    <xf numFmtId="0" fontId="4" fillId="7" borderId="1" xfId="0" applyFont="1" applyFill="1" applyBorder="1" applyAlignment="1" applyProtection="1">
      <alignment vertical="center" readingOrder="2"/>
      <protection locked="0"/>
    </xf>
    <xf numFmtId="0" fontId="4" fillId="4" borderId="1" xfId="0" applyFont="1" applyFill="1" applyBorder="1" applyAlignment="1">
      <alignment horizontal="center" vertical="center" readingOrder="2"/>
    </xf>
    <xf numFmtId="0" fontId="3" fillId="7" borderId="14" xfId="0" applyFont="1" applyFill="1" applyBorder="1" applyAlignment="1" applyProtection="1">
      <alignment horizontal="center" vertical="center" readingOrder="2"/>
      <protection locked="0"/>
    </xf>
    <xf numFmtId="0" fontId="4" fillId="4" borderId="26" xfId="0" applyFont="1" applyFill="1" applyBorder="1" applyAlignment="1">
      <alignment horizontal="center" vertical="center" readingOrder="2"/>
    </xf>
    <xf numFmtId="0" fontId="4" fillId="4" borderId="32" xfId="0" applyFont="1" applyFill="1" applyBorder="1" applyAlignment="1">
      <alignment horizontal="center" vertical="center" readingOrder="2"/>
    </xf>
    <xf numFmtId="0" fontId="11" fillId="4" borderId="13" xfId="0" applyFont="1" applyFill="1" applyBorder="1" applyAlignment="1">
      <alignment horizontal="center" vertical="center" wrapText="1" readingOrder="2"/>
    </xf>
    <xf numFmtId="0" fontId="11" fillId="4" borderId="9" xfId="0" applyFont="1" applyFill="1" applyBorder="1" applyAlignment="1">
      <alignment horizontal="center" vertical="center" wrapText="1" readingOrder="2"/>
    </xf>
    <xf numFmtId="0" fontId="11" fillId="4" borderId="23" xfId="0" applyFont="1" applyFill="1" applyBorder="1" applyAlignment="1">
      <alignment horizontal="center" vertical="center" wrapText="1" readingOrder="2"/>
    </xf>
    <xf numFmtId="0" fontId="4" fillId="7" borderId="63" xfId="0" applyFont="1" applyFill="1" applyBorder="1" applyAlignment="1" applyProtection="1">
      <alignment horizontal="center" vertical="center" readingOrder="2"/>
      <protection locked="0"/>
    </xf>
    <xf numFmtId="0" fontId="42" fillId="7" borderId="14" xfId="0" applyFont="1" applyFill="1" applyBorder="1" applyAlignment="1" applyProtection="1">
      <alignment horizontal="center" vertical="center" readingOrder="1"/>
      <protection locked="0"/>
    </xf>
    <xf numFmtId="0" fontId="11" fillId="7" borderId="14" xfId="0" applyFont="1" applyFill="1" applyBorder="1" applyAlignment="1" applyProtection="1">
      <alignment horizontal="center" vertical="center" readingOrder="2"/>
      <protection locked="0"/>
    </xf>
    <xf numFmtId="0" fontId="4" fillId="7" borderId="14" xfId="0" applyFont="1" applyFill="1" applyBorder="1" applyAlignment="1" applyProtection="1">
      <alignment horizontal="center" vertical="center" readingOrder="2"/>
      <protection locked="0"/>
    </xf>
    <xf numFmtId="0" fontId="11" fillId="7" borderId="7" xfId="0" applyFont="1" applyFill="1" applyBorder="1" applyAlignment="1" applyProtection="1">
      <alignment horizontal="center" vertical="center" wrapText="1" readingOrder="2"/>
      <protection locked="0"/>
    </xf>
    <xf numFmtId="0" fontId="11" fillId="7" borderId="30" xfId="0" applyFont="1" applyFill="1" applyBorder="1" applyAlignment="1" applyProtection="1">
      <alignment horizontal="center" vertical="center" wrapText="1" readingOrder="2"/>
      <protection locked="0"/>
    </xf>
    <xf numFmtId="0" fontId="41" fillId="7" borderId="26" xfId="0" applyFont="1" applyFill="1" applyBorder="1" applyAlignment="1" applyProtection="1">
      <alignment horizontal="center" vertical="center" readingOrder="1"/>
      <protection locked="0"/>
    </xf>
    <xf numFmtId="0" fontId="41" fillId="7" borderId="32" xfId="0" applyFont="1" applyFill="1" applyBorder="1" applyAlignment="1" applyProtection="1">
      <alignment horizontal="center" vertical="center" readingOrder="1"/>
      <protection locked="0"/>
    </xf>
    <xf numFmtId="0" fontId="4" fillId="7" borderId="32" xfId="0" applyFont="1" applyFill="1" applyBorder="1" applyAlignment="1" applyProtection="1">
      <alignment vertical="center" readingOrder="2"/>
      <protection locked="0"/>
    </xf>
    <xf numFmtId="0" fontId="2" fillId="21" borderId="1" xfId="0" applyFont="1" applyFill="1" applyBorder="1" applyAlignment="1">
      <alignment horizontal="center" vertical="center"/>
    </xf>
    <xf numFmtId="0" fontId="2" fillId="17" borderId="1" xfId="0" applyFont="1" applyFill="1" applyBorder="1" applyAlignment="1">
      <alignment horizontal="center" vertical="center" wrapText="1"/>
    </xf>
    <xf numFmtId="0" fontId="2" fillId="17" borderId="23" xfId="0" applyFont="1" applyFill="1" applyBorder="1" applyAlignment="1">
      <alignment horizontal="center" vertical="center"/>
    </xf>
    <xf numFmtId="0" fontId="2" fillId="17" borderId="32" xfId="0" applyFont="1" applyFill="1" applyBorder="1" applyAlignment="1">
      <alignment horizontal="center" vertical="center"/>
    </xf>
    <xf numFmtId="0" fontId="2" fillId="20" borderId="1" xfId="0" applyFont="1" applyFill="1" applyBorder="1" applyAlignment="1">
      <alignment horizontal="center" vertical="center" wrapText="1"/>
    </xf>
    <xf numFmtId="0" fontId="2" fillId="20" borderId="23" xfId="0" applyFont="1" applyFill="1" applyBorder="1" applyAlignment="1">
      <alignment horizontal="center" vertical="center"/>
    </xf>
    <xf numFmtId="0" fontId="2" fillId="20" borderId="32" xfId="0" applyFont="1" applyFill="1" applyBorder="1" applyAlignment="1">
      <alignment horizontal="center" vertical="center"/>
    </xf>
    <xf numFmtId="0" fontId="2" fillId="22" borderId="1" xfId="0" applyFont="1" applyFill="1" applyBorder="1" applyAlignment="1">
      <alignment horizontal="center" vertical="center"/>
    </xf>
    <xf numFmtId="0" fontId="2" fillId="19" borderId="1" xfId="0" applyFont="1" applyFill="1" applyBorder="1" applyAlignment="1">
      <alignment horizontal="center" vertical="center" wrapText="1"/>
    </xf>
    <xf numFmtId="0" fontId="2" fillId="19" borderId="23" xfId="0" applyFont="1" applyFill="1" applyBorder="1" applyAlignment="1">
      <alignment horizontal="center" vertical="center"/>
    </xf>
    <xf numFmtId="0" fontId="2" fillId="19" borderId="32" xfId="0" applyFont="1" applyFill="1" applyBorder="1" applyAlignment="1">
      <alignment horizontal="center" vertical="center"/>
    </xf>
    <xf numFmtId="0" fontId="2" fillId="18"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2" fillId="23" borderId="18" xfId="0" applyFont="1" applyFill="1" applyBorder="1" applyAlignment="1">
      <alignment horizontal="center"/>
    </xf>
    <xf numFmtId="0" fontId="2" fillId="23" borderId="23" xfId="0" applyFont="1" applyFill="1" applyBorder="1" applyAlignment="1">
      <alignment horizontal="center"/>
    </xf>
    <xf numFmtId="0" fontId="2" fillId="23" borderId="26" xfId="0" applyFont="1" applyFill="1" applyBorder="1" applyAlignment="1">
      <alignment horizontal="center"/>
    </xf>
    <xf numFmtId="0" fontId="2" fillId="6" borderId="1" xfId="0" applyFont="1" applyFill="1" applyBorder="1" applyAlignment="1">
      <alignment horizontal="center" vertical="center" wrapText="1"/>
    </xf>
    <xf numFmtId="0" fontId="2" fillId="6" borderId="23" xfId="0" applyFont="1" applyFill="1" applyBorder="1" applyAlignment="1">
      <alignment horizontal="center" vertical="center"/>
    </xf>
    <xf numFmtId="0" fontId="2" fillId="6" borderId="32" xfId="0" applyFont="1" applyFill="1" applyBorder="1" applyAlignment="1">
      <alignment horizontal="center" vertical="center"/>
    </xf>
    <xf numFmtId="0" fontId="2" fillId="18" borderId="5" xfId="0" applyFont="1" applyFill="1" applyBorder="1" applyAlignment="1">
      <alignment horizontal="center" vertical="center"/>
    </xf>
    <xf numFmtId="0" fontId="2" fillId="19" borderId="5" xfId="0" applyFont="1" applyFill="1" applyBorder="1" applyAlignment="1">
      <alignment horizontal="center" vertical="center"/>
    </xf>
    <xf numFmtId="0" fontId="2" fillId="17" borderId="5" xfId="0" applyFont="1" applyFill="1" applyBorder="1" applyAlignment="1">
      <alignment horizontal="center" vertical="center"/>
    </xf>
    <xf numFmtId="0" fontId="2" fillId="16" borderId="5" xfId="0" applyFont="1" applyFill="1" applyBorder="1" applyAlignment="1">
      <alignment horizontal="center" vertical="center"/>
    </xf>
    <xf numFmtId="0" fontId="2" fillId="21" borderId="5" xfId="0" applyFont="1" applyFill="1" applyBorder="1" applyAlignment="1">
      <alignment horizontal="center" vertical="center"/>
    </xf>
    <xf numFmtId="0" fontId="2" fillId="6" borderId="5" xfId="0" applyFont="1" applyFill="1" applyBorder="1" applyAlignment="1">
      <alignment horizontal="center" vertical="center"/>
    </xf>
    <xf numFmtId="0" fontId="2" fillId="2" borderId="5" xfId="0" applyFont="1" applyFill="1" applyBorder="1" applyAlignment="1">
      <alignment horizontal="center" vertical="center"/>
    </xf>
    <xf numFmtId="0" fontId="0" fillId="2" borderId="5" xfId="0" applyFill="1" applyBorder="1" applyAlignment="1">
      <alignment horizontal="center" vertical="center"/>
    </xf>
    <xf numFmtId="0" fontId="2" fillId="22" borderId="5" xfId="0" applyFont="1" applyFill="1" applyBorder="1" applyAlignment="1">
      <alignment horizontal="center" vertical="center"/>
    </xf>
    <xf numFmtId="0" fontId="2" fillId="20" borderId="5" xfId="0" applyFont="1" applyFill="1" applyBorder="1" applyAlignment="1">
      <alignment horizontal="center" vertical="center"/>
    </xf>
    <xf numFmtId="0" fontId="11" fillId="4" borderId="1" xfId="0" applyFont="1" applyFill="1" applyBorder="1" applyAlignment="1">
      <alignment vertical="center" readingOrder="2"/>
    </xf>
    <xf numFmtId="0" fontId="11" fillId="4" borderId="23" xfId="0" applyFont="1" applyFill="1" applyBorder="1" applyAlignment="1">
      <alignment vertical="center" readingOrder="2"/>
    </xf>
    <xf numFmtId="0" fontId="11" fillId="4" borderId="26" xfId="0" applyFont="1" applyFill="1" applyBorder="1" applyAlignment="1">
      <alignment vertical="center" readingOrder="2"/>
    </xf>
    <xf numFmtId="3" fontId="2" fillId="5" borderId="9" xfId="1" applyNumberFormat="1" applyFont="1" applyFill="1" applyBorder="1" applyAlignment="1" applyProtection="1">
      <alignment horizontal="center" vertical="center" readingOrder="2"/>
    </xf>
    <xf numFmtId="167" fontId="3" fillId="7" borderId="1" xfId="0" applyNumberFormat="1" applyFont="1" applyFill="1" applyBorder="1" applyAlignment="1" applyProtection="1">
      <alignment vertical="center" readingOrder="2"/>
      <protection locked="0"/>
    </xf>
    <xf numFmtId="167" fontId="3" fillId="7" borderId="1" xfId="0" applyNumberFormat="1" applyFont="1" applyFill="1" applyBorder="1" applyAlignment="1" applyProtection="1">
      <alignment horizontal="center" vertical="center" readingOrder="2"/>
      <protection locked="0"/>
    </xf>
    <xf numFmtId="0" fontId="3" fillId="7" borderId="1" xfId="0" applyFont="1" applyFill="1" applyBorder="1" applyAlignment="1" applyProtection="1">
      <alignment horizontal="center" vertical="center" wrapText="1" readingOrder="2"/>
      <protection locked="0"/>
    </xf>
    <xf numFmtId="0" fontId="3" fillId="4" borderId="30" xfId="0" applyFont="1" applyFill="1" applyBorder="1" applyAlignment="1">
      <alignment vertical="center" wrapText="1" readingOrder="2"/>
    </xf>
    <xf numFmtId="169" fontId="17" fillId="7" borderId="1" xfId="4" applyNumberFormat="1" applyFont="1" applyFill="1" applyBorder="1" applyAlignment="1" applyProtection="1">
      <alignment horizontal="center" vertical="center" wrapText="1"/>
      <protection locked="0"/>
    </xf>
    <xf numFmtId="0" fontId="17" fillId="7" borderId="1" xfId="0" applyFont="1" applyFill="1" applyBorder="1" applyAlignment="1" applyProtection="1">
      <alignment horizontal="center" vertical="center" wrapText="1"/>
      <protection locked="0"/>
    </xf>
    <xf numFmtId="0" fontId="17" fillId="7" borderId="1" xfId="0" applyFont="1" applyFill="1" applyBorder="1" applyAlignment="1" applyProtection="1">
      <alignment horizontal="center" vertical="center" wrapText="1" readingOrder="2"/>
      <protection locked="0"/>
    </xf>
    <xf numFmtId="0" fontId="50" fillId="4" borderId="23" xfId="0" applyFont="1" applyFill="1" applyBorder="1" applyAlignment="1">
      <alignment horizontal="center" vertical="center"/>
    </xf>
    <xf numFmtId="0" fontId="50" fillId="4" borderId="1" xfId="0" applyFont="1" applyFill="1" applyBorder="1" applyAlignment="1">
      <alignment horizontal="center" vertical="center" wrapText="1"/>
    </xf>
    <xf numFmtId="0" fontId="50" fillId="4" borderId="24" xfId="0" applyFont="1" applyFill="1" applyBorder="1" applyAlignment="1">
      <alignment horizontal="center" vertical="center" wrapText="1"/>
    </xf>
    <xf numFmtId="3" fontId="3" fillId="5" borderId="1" xfId="0" applyNumberFormat="1" applyFont="1" applyFill="1" applyBorder="1" applyAlignment="1">
      <alignment horizontal="center" vertical="center" readingOrder="2"/>
    </xf>
    <xf numFmtId="3" fontId="3" fillId="5" borderId="32" xfId="0" applyNumberFormat="1" applyFont="1" applyFill="1" applyBorder="1" applyAlignment="1">
      <alignment horizontal="center" vertical="center" readingOrder="2"/>
    </xf>
    <xf numFmtId="167" fontId="51" fillId="7" borderId="1" xfId="0" applyNumberFormat="1" applyFont="1" applyFill="1" applyBorder="1" applyAlignment="1">
      <alignment horizontal="center" vertical="center"/>
    </xf>
    <xf numFmtId="167" fontId="51" fillId="7" borderId="24" xfId="0" applyNumberFormat="1" applyFont="1" applyFill="1" applyBorder="1" applyAlignment="1">
      <alignment horizontal="center" vertical="center"/>
    </xf>
    <xf numFmtId="0" fontId="20" fillId="6" borderId="15" xfId="0" applyFont="1" applyFill="1" applyBorder="1" applyAlignment="1">
      <alignment horizontal="center" vertical="center" readingOrder="2"/>
    </xf>
    <xf numFmtId="0" fontId="20" fillId="6" borderId="16" xfId="0" applyFont="1" applyFill="1" applyBorder="1" applyAlignment="1">
      <alignment horizontal="center" vertical="center" readingOrder="2"/>
    </xf>
    <xf numFmtId="0" fontId="20" fillId="6" borderId="17" xfId="0" applyFont="1" applyFill="1" applyBorder="1" applyAlignment="1">
      <alignment horizontal="center" vertical="center" readingOrder="2"/>
    </xf>
    <xf numFmtId="0" fontId="3" fillId="0" borderId="21" xfId="0" applyFont="1" applyBorder="1" applyAlignment="1">
      <alignment horizontal="center" vertical="center" readingOrder="2"/>
    </xf>
    <xf numFmtId="0" fontId="3" fillId="0" borderId="4" xfId="0" applyFont="1" applyBorder="1" applyAlignment="1">
      <alignment horizontal="center" vertical="center" readingOrder="2"/>
    </xf>
    <xf numFmtId="0" fontId="3" fillId="0" borderId="22" xfId="0" applyFont="1" applyBorder="1" applyAlignment="1">
      <alignment horizontal="center" vertical="center" readingOrder="2"/>
    </xf>
    <xf numFmtId="0" fontId="15" fillId="7" borderId="41" xfId="0" applyFont="1" applyFill="1" applyBorder="1" applyAlignment="1">
      <alignment horizontal="right" vertical="center" wrapText="1"/>
    </xf>
    <xf numFmtId="0" fontId="15" fillId="7" borderId="3" xfId="0" applyFont="1" applyFill="1" applyBorder="1" applyAlignment="1">
      <alignment horizontal="right" vertical="center" wrapText="1"/>
    </xf>
    <xf numFmtId="0" fontId="15" fillId="7" borderId="30" xfId="0" applyFont="1" applyFill="1" applyBorder="1" applyAlignment="1">
      <alignment horizontal="right" vertical="center" wrapText="1"/>
    </xf>
    <xf numFmtId="0" fontId="4" fillId="7" borderId="44" xfId="0" applyFont="1" applyFill="1" applyBorder="1" applyAlignment="1">
      <alignment horizontal="right" vertical="center" wrapText="1"/>
    </xf>
    <xf numFmtId="0" fontId="4" fillId="7" borderId="28" xfId="0" applyFont="1" applyFill="1" applyBorder="1" applyAlignment="1">
      <alignment horizontal="right" vertical="center" wrapText="1"/>
    </xf>
    <xf numFmtId="0" fontId="4" fillId="7" borderId="29" xfId="0" applyFont="1" applyFill="1" applyBorder="1" applyAlignment="1">
      <alignment horizontal="right" vertical="center" wrapText="1"/>
    </xf>
    <xf numFmtId="0" fontId="4" fillId="6" borderId="41" xfId="0" applyFont="1" applyFill="1" applyBorder="1" applyAlignment="1">
      <alignment horizontal="right" vertical="center" wrapText="1" readingOrder="2"/>
    </xf>
    <xf numFmtId="0" fontId="4" fillId="6" borderId="3" xfId="0" applyFont="1" applyFill="1" applyBorder="1" applyAlignment="1">
      <alignment horizontal="right" vertical="center" wrapText="1" readingOrder="2"/>
    </xf>
    <xf numFmtId="0" fontId="4" fillId="6" borderId="30" xfId="0" applyFont="1" applyFill="1" applyBorder="1" applyAlignment="1">
      <alignment horizontal="right" vertical="center" wrapText="1" readingOrder="2"/>
    </xf>
    <xf numFmtId="0" fontId="4" fillId="6" borderId="42" xfId="0" applyFont="1" applyFill="1" applyBorder="1" applyAlignment="1">
      <alignment horizontal="right" vertical="center" wrapText="1" readingOrder="2"/>
    </xf>
    <xf numFmtId="0" fontId="4" fillId="6" borderId="0" xfId="0" applyFont="1" applyFill="1" applyAlignment="1">
      <alignment horizontal="right" vertical="center" wrapText="1" readingOrder="2"/>
    </xf>
    <xf numFmtId="0" fontId="4" fillId="6" borderId="43" xfId="0" applyFont="1" applyFill="1" applyBorder="1" applyAlignment="1">
      <alignment horizontal="right" vertical="center" wrapText="1" readingOrder="2"/>
    </xf>
    <xf numFmtId="0" fontId="4" fillId="6" borderId="36" xfId="0" applyFont="1" applyFill="1" applyBorder="1" applyAlignment="1">
      <alignment horizontal="right" vertical="center" wrapText="1" readingOrder="2"/>
    </xf>
    <xf numFmtId="0" fontId="4" fillId="6" borderId="2" xfId="0" applyFont="1" applyFill="1" applyBorder="1" applyAlignment="1">
      <alignment horizontal="right" vertical="center" wrapText="1" readingOrder="2"/>
    </xf>
    <xf numFmtId="0" fontId="4" fillId="6" borderId="31" xfId="0" applyFont="1" applyFill="1" applyBorder="1" applyAlignment="1">
      <alignment horizontal="right" vertical="center" wrapText="1" readingOrder="2"/>
    </xf>
    <xf numFmtId="0" fontId="20" fillId="6" borderId="41" xfId="0" applyFont="1" applyFill="1" applyBorder="1" applyAlignment="1">
      <alignment horizontal="center" vertical="center" wrapText="1" readingOrder="2"/>
    </xf>
    <xf numFmtId="0" fontId="20" fillId="6" borderId="3" xfId="0" applyFont="1" applyFill="1" applyBorder="1" applyAlignment="1">
      <alignment horizontal="center" vertical="center" wrapText="1" readingOrder="2"/>
    </xf>
    <xf numFmtId="0" fontId="20" fillId="6" borderId="30" xfId="0" applyFont="1" applyFill="1" applyBorder="1" applyAlignment="1">
      <alignment horizontal="center" vertical="center" wrapText="1" readingOrder="2"/>
    </xf>
    <xf numFmtId="0" fontId="20" fillId="6" borderId="42" xfId="0" applyFont="1" applyFill="1" applyBorder="1" applyAlignment="1">
      <alignment horizontal="center" vertical="center" wrapText="1" readingOrder="2"/>
    </xf>
    <xf numFmtId="0" fontId="20" fillId="6" borderId="0" xfId="0" applyFont="1" applyFill="1" applyAlignment="1">
      <alignment horizontal="center" vertical="center" wrapText="1" readingOrder="2"/>
    </xf>
    <xf numFmtId="0" fontId="20" fillId="6" borderId="43" xfId="0" applyFont="1" applyFill="1" applyBorder="1" applyAlignment="1">
      <alignment horizontal="center" vertical="center" wrapText="1" readingOrder="2"/>
    </xf>
    <xf numFmtId="1" fontId="6" fillId="7" borderId="1" xfId="0" applyNumberFormat="1" applyFont="1" applyFill="1" applyBorder="1" applyAlignment="1" applyProtection="1">
      <alignment horizontal="center" vertical="center" readingOrder="2"/>
      <protection locked="0"/>
    </xf>
    <xf numFmtId="1" fontId="6" fillId="7" borderId="24" xfId="0" applyNumberFormat="1" applyFont="1" applyFill="1" applyBorder="1" applyAlignment="1" applyProtection="1">
      <alignment horizontal="center" vertical="center" readingOrder="2"/>
      <protection locked="0"/>
    </xf>
    <xf numFmtId="0" fontId="3" fillId="7" borderId="23" xfId="0" applyFont="1" applyFill="1" applyBorder="1" applyAlignment="1" applyProtection="1">
      <alignment horizontal="center" vertical="center" readingOrder="2"/>
      <protection locked="0"/>
    </xf>
    <xf numFmtId="0" fontId="3" fillId="7" borderId="1" xfId="0" applyFont="1" applyFill="1" applyBorder="1" applyAlignment="1" applyProtection="1">
      <alignment horizontal="center" vertical="center" readingOrder="2"/>
      <protection locked="0"/>
    </xf>
    <xf numFmtId="0" fontId="3" fillId="7" borderId="5" xfId="0" applyFont="1" applyFill="1" applyBorder="1" applyAlignment="1" applyProtection="1">
      <alignment horizontal="center" vertical="center" readingOrder="2"/>
      <protection locked="0"/>
    </xf>
    <xf numFmtId="0" fontId="3" fillId="7" borderId="4" xfId="0" applyFont="1" applyFill="1" applyBorder="1" applyAlignment="1" applyProtection="1">
      <alignment horizontal="center" vertical="center" readingOrder="2"/>
      <protection locked="0"/>
    </xf>
    <xf numFmtId="0" fontId="3" fillId="7" borderId="22" xfId="0" applyFont="1" applyFill="1" applyBorder="1" applyAlignment="1" applyProtection="1">
      <alignment horizontal="center" vertical="center" readingOrder="2"/>
      <protection locked="0"/>
    </xf>
    <xf numFmtId="0" fontId="12" fillId="2" borderId="1" xfId="0" applyFont="1" applyFill="1" applyBorder="1" applyAlignment="1">
      <alignment horizontal="center" vertical="center" readingOrder="2"/>
    </xf>
    <xf numFmtId="0" fontId="4" fillId="6" borderId="18" xfId="0" applyFont="1" applyFill="1" applyBorder="1" applyAlignment="1">
      <alignment horizontal="center" vertical="center" readingOrder="2"/>
    </xf>
    <xf numFmtId="0" fontId="4" fillId="6" borderId="19" xfId="0" applyFont="1" applyFill="1" applyBorder="1" applyAlignment="1">
      <alignment horizontal="center" vertical="center" readingOrder="2"/>
    </xf>
    <xf numFmtId="0" fontId="4" fillId="6" borderId="20" xfId="0" applyFont="1" applyFill="1" applyBorder="1" applyAlignment="1">
      <alignment horizontal="center" vertical="center" readingOrder="2"/>
    </xf>
    <xf numFmtId="0" fontId="11" fillId="6" borderId="19" xfId="0" applyFont="1" applyFill="1" applyBorder="1" applyAlignment="1">
      <alignment horizontal="center" vertical="center" wrapText="1" readingOrder="2"/>
    </xf>
    <xf numFmtId="0" fontId="11" fillId="6" borderId="20" xfId="0" applyFont="1" applyFill="1" applyBorder="1" applyAlignment="1">
      <alignment horizontal="center" vertical="center" wrapText="1" readingOrder="2"/>
    </xf>
    <xf numFmtId="0" fontId="11" fillId="6" borderId="1" xfId="0" applyFont="1" applyFill="1" applyBorder="1" applyAlignment="1">
      <alignment horizontal="center" vertical="center" wrapText="1" readingOrder="2"/>
    </xf>
    <xf numFmtId="0" fontId="11" fillId="6" borderId="24" xfId="0" applyFont="1" applyFill="1" applyBorder="1" applyAlignment="1">
      <alignment horizontal="center" vertical="center" wrapText="1" readingOrder="2"/>
    </xf>
    <xf numFmtId="0" fontId="41" fillId="7" borderId="27" xfId="0" applyFont="1" applyFill="1" applyBorder="1" applyAlignment="1" applyProtection="1">
      <alignment horizontal="center" vertical="center" readingOrder="1"/>
      <protection locked="0"/>
    </xf>
    <xf numFmtId="0" fontId="41" fillId="7" borderId="29" xfId="0" applyFont="1" applyFill="1" applyBorder="1" applyAlignment="1" applyProtection="1">
      <alignment horizontal="center" vertical="center" readingOrder="1"/>
      <protection locked="0"/>
    </xf>
    <xf numFmtId="0" fontId="4" fillId="6" borderId="23" xfId="0" applyFont="1" applyFill="1" applyBorder="1" applyAlignment="1">
      <alignment horizontal="center" vertical="center" readingOrder="2"/>
    </xf>
    <xf numFmtId="0" fontId="11" fillId="2" borderId="1" xfId="0" applyFont="1" applyFill="1" applyBorder="1" applyAlignment="1">
      <alignment horizontal="center" vertical="center" readingOrder="2"/>
    </xf>
    <xf numFmtId="0" fontId="4" fillId="2" borderId="1" xfId="0" applyFont="1" applyFill="1" applyBorder="1" applyAlignment="1">
      <alignment horizontal="center" vertical="center" readingOrder="2"/>
    </xf>
    <xf numFmtId="0" fontId="3" fillId="7" borderId="27" xfId="0" applyFont="1" applyFill="1" applyBorder="1" applyAlignment="1" applyProtection="1">
      <alignment horizontal="center" vertical="center" readingOrder="2"/>
      <protection locked="0"/>
    </xf>
    <xf numFmtId="0" fontId="3" fillId="7" borderId="28" xfId="0" applyFont="1" applyFill="1" applyBorder="1" applyAlignment="1" applyProtection="1">
      <alignment horizontal="center" vertical="center" readingOrder="2"/>
      <protection locked="0"/>
    </xf>
    <xf numFmtId="0" fontId="3" fillId="7" borderId="29" xfId="0" applyFont="1" applyFill="1" applyBorder="1" applyAlignment="1" applyProtection="1">
      <alignment horizontal="center" vertical="center" readingOrder="2"/>
      <protection locked="0"/>
    </xf>
    <xf numFmtId="0" fontId="3" fillId="7" borderId="32" xfId="0" applyFont="1" applyFill="1" applyBorder="1" applyAlignment="1" applyProtection="1">
      <alignment horizontal="center" vertical="center" readingOrder="2"/>
      <protection locked="0"/>
    </xf>
    <xf numFmtId="0" fontId="12" fillId="2" borderId="5" xfId="0" applyFont="1" applyFill="1" applyBorder="1" applyAlignment="1">
      <alignment horizontal="center" vertical="center" readingOrder="2"/>
    </xf>
    <xf numFmtId="0" fontId="12" fillId="2" borderId="4" xfId="0" applyFont="1" applyFill="1" applyBorder="1" applyAlignment="1">
      <alignment horizontal="center" vertical="center" readingOrder="2"/>
    </xf>
    <xf numFmtId="0" fontId="12" fillId="2" borderId="22" xfId="0" applyFont="1" applyFill="1" applyBorder="1" applyAlignment="1">
      <alignment horizontal="center" vertical="center" readingOrder="2"/>
    </xf>
    <xf numFmtId="0" fontId="3" fillId="7" borderId="24" xfId="0" applyFont="1" applyFill="1" applyBorder="1" applyAlignment="1" applyProtection="1">
      <alignment horizontal="center" vertical="center" readingOrder="2"/>
      <protection locked="0"/>
    </xf>
    <xf numFmtId="0" fontId="3" fillId="7" borderId="1" xfId="0" applyFont="1" applyFill="1" applyBorder="1" applyAlignment="1" applyProtection="1">
      <alignment horizontal="center" vertical="center" wrapText="1" readingOrder="2"/>
      <protection locked="0"/>
    </xf>
    <xf numFmtId="0" fontId="3" fillId="7" borderId="5" xfId="0" applyFont="1" applyFill="1" applyBorder="1" applyAlignment="1" applyProtection="1">
      <alignment horizontal="center" vertical="center" wrapText="1" readingOrder="2"/>
      <protection locked="0"/>
    </xf>
    <xf numFmtId="0" fontId="3" fillId="7" borderId="4" xfId="0" applyFont="1" applyFill="1" applyBorder="1" applyAlignment="1" applyProtection="1">
      <alignment horizontal="center" vertical="center" wrapText="1" readingOrder="2"/>
      <protection locked="0"/>
    </xf>
    <xf numFmtId="0" fontId="3" fillId="7" borderId="22" xfId="0" applyFont="1" applyFill="1" applyBorder="1" applyAlignment="1" applyProtection="1">
      <alignment horizontal="center" vertical="center" wrapText="1" readingOrder="2"/>
      <protection locked="0"/>
    </xf>
    <xf numFmtId="0" fontId="3" fillId="7" borderId="32" xfId="0" applyFont="1" applyFill="1" applyBorder="1" applyAlignment="1" applyProtection="1">
      <alignment horizontal="center" vertical="center" wrapText="1" readingOrder="2"/>
      <protection locked="0"/>
    </xf>
    <xf numFmtId="0" fontId="3" fillId="7" borderId="35" xfId="0" applyFont="1" applyFill="1" applyBorder="1" applyAlignment="1" applyProtection="1">
      <alignment horizontal="center" vertical="center" wrapText="1" readingOrder="2"/>
      <protection locked="0"/>
    </xf>
    <xf numFmtId="0" fontId="3" fillId="0" borderId="54" xfId="0" applyFont="1" applyBorder="1" applyAlignment="1">
      <alignment horizontal="center" vertical="center" readingOrder="2"/>
    </xf>
    <xf numFmtId="0" fontId="3" fillId="0" borderId="39" xfId="0" applyFont="1" applyBorder="1" applyAlignment="1">
      <alignment horizontal="center" vertical="center" readingOrder="2"/>
    </xf>
    <xf numFmtId="0" fontId="4" fillId="7" borderId="1" xfId="0" applyFont="1" applyFill="1" applyBorder="1" applyAlignment="1" applyProtection="1">
      <alignment horizontal="center" vertical="center" readingOrder="2"/>
      <protection locked="0"/>
    </xf>
    <xf numFmtId="0" fontId="4" fillId="7" borderId="24" xfId="0" applyFont="1" applyFill="1" applyBorder="1" applyAlignment="1" applyProtection="1">
      <alignment horizontal="center" vertical="center" readingOrder="2"/>
      <protection locked="0"/>
    </xf>
    <xf numFmtId="0" fontId="21" fillId="6" borderId="18" xfId="0" applyFont="1" applyFill="1" applyBorder="1" applyAlignment="1">
      <alignment horizontal="center" vertical="center" readingOrder="2"/>
    </xf>
    <xf numFmtId="0" fontId="21" fillId="6" borderId="19" xfId="0" applyFont="1" applyFill="1" applyBorder="1" applyAlignment="1">
      <alignment horizontal="center" vertical="center" readingOrder="2"/>
    </xf>
    <xf numFmtId="0" fontId="21" fillId="6" borderId="20" xfId="0" applyFont="1" applyFill="1" applyBorder="1" applyAlignment="1">
      <alignment horizontal="center" vertical="center" readingOrder="2"/>
    </xf>
    <xf numFmtId="0" fontId="4" fillId="4" borderId="1" xfId="0" applyFont="1" applyFill="1" applyBorder="1" applyAlignment="1">
      <alignment horizontal="center" vertical="center" wrapText="1" readingOrder="2"/>
    </xf>
    <xf numFmtId="1" fontId="3" fillId="7" borderId="14" xfId="0" applyNumberFormat="1" applyFont="1" applyFill="1" applyBorder="1" applyAlignment="1" applyProtection="1">
      <alignment horizontal="center" vertical="center" wrapText="1" readingOrder="2"/>
      <protection locked="0"/>
    </xf>
    <xf numFmtId="0" fontId="3" fillId="7" borderId="21" xfId="0" applyFont="1" applyFill="1" applyBorder="1" applyAlignment="1" applyProtection="1">
      <alignment horizontal="center" vertical="center" wrapText="1" readingOrder="2"/>
      <protection locked="0"/>
    </xf>
    <xf numFmtId="0" fontId="3" fillId="7" borderId="6" xfId="0" applyFont="1" applyFill="1" applyBorder="1" applyAlignment="1" applyProtection="1">
      <alignment horizontal="center" vertical="center" wrapText="1" readingOrder="2"/>
      <protection locked="0"/>
    </xf>
    <xf numFmtId="0" fontId="4" fillId="7" borderId="32" xfId="0" applyFont="1" applyFill="1" applyBorder="1" applyAlignment="1" applyProtection="1">
      <alignment horizontal="right" vertical="center" readingOrder="2"/>
      <protection locked="0"/>
    </xf>
    <xf numFmtId="0" fontId="4" fillId="7" borderId="35" xfId="0" applyFont="1" applyFill="1" applyBorder="1" applyAlignment="1" applyProtection="1">
      <alignment horizontal="right" vertical="center" readingOrder="2"/>
      <protection locked="0"/>
    </xf>
    <xf numFmtId="0" fontId="3" fillId="7" borderId="6" xfId="0" applyFont="1" applyFill="1" applyBorder="1" applyAlignment="1" applyProtection="1">
      <alignment horizontal="center" vertical="center" readingOrder="2"/>
      <protection locked="0"/>
    </xf>
    <xf numFmtId="0" fontId="3" fillId="7" borderId="23" xfId="0" applyFont="1" applyFill="1" applyBorder="1" applyAlignment="1" applyProtection="1">
      <alignment horizontal="center" vertical="center" wrapText="1" readingOrder="2"/>
      <protection locked="0"/>
    </xf>
    <xf numFmtId="0" fontId="11" fillId="2" borderId="24" xfId="0" applyFont="1" applyFill="1" applyBorder="1" applyAlignment="1">
      <alignment horizontal="center" vertical="center" readingOrder="2"/>
    </xf>
    <xf numFmtId="0" fontId="12" fillId="2" borderId="23" xfId="0" applyFont="1" applyFill="1" applyBorder="1" applyAlignment="1">
      <alignment horizontal="center" vertical="center" readingOrder="2"/>
    </xf>
    <xf numFmtId="0" fontId="4" fillId="7" borderId="1" xfId="0" applyFont="1" applyFill="1" applyBorder="1" applyAlignment="1" applyProtection="1">
      <alignment horizontal="center" vertical="center" wrapText="1" readingOrder="2"/>
      <protection locked="0"/>
    </xf>
    <xf numFmtId="0" fontId="3" fillId="7" borderId="26" xfId="0" applyFont="1" applyFill="1" applyBorder="1" applyAlignment="1" applyProtection="1">
      <alignment horizontal="center" vertical="center" readingOrder="2"/>
      <protection locked="0"/>
    </xf>
    <xf numFmtId="1" fontId="6" fillId="7" borderId="32" xfId="0" applyNumberFormat="1" applyFont="1" applyFill="1" applyBorder="1" applyAlignment="1" applyProtection="1">
      <alignment horizontal="center" vertical="center" readingOrder="2"/>
      <protection locked="0"/>
    </xf>
    <xf numFmtId="1" fontId="6" fillId="7" borderId="35" xfId="0" applyNumberFormat="1" applyFont="1" applyFill="1" applyBorder="1" applyAlignment="1" applyProtection="1">
      <alignment horizontal="center" vertical="center" readingOrder="2"/>
      <protection locked="0"/>
    </xf>
    <xf numFmtId="3" fontId="3" fillId="7" borderId="5" xfId="0" applyNumberFormat="1" applyFont="1" applyFill="1" applyBorder="1" applyAlignment="1" applyProtection="1">
      <alignment horizontal="center" vertical="center" readingOrder="2"/>
      <protection locked="0"/>
    </xf>
    <xf numFmtId="3" fontId="3" fillId="7" borderId="6" xfId="0" applyNumberFormat="1" applyFont="1" applyFill="1" applyBorder="1" applyAlignment="1" applyProtection="1">
      <alignment horizontal="center" vertical="center" readingOrder="2"/>
      <protection locked="0"/>
    </xf>
    <xf numFmtId="3" fontId="3" fillId="7" borderId="27" xfId="0" applyNumberFormat="1" applyFont="1" applyFill="1" applyBorder="1" applyAlignment="1" applyProtection="1">
      <alignment horizontal="center" vertical="center" readingOrder="2"/>
      <protection locked="0"/>
    </xf>
    <xf numFmtId="3" fontId="3" fillId="7" borderId="56" xfId="0" applyNumberFormat="1" applyFont="1" applyFill="1" applyBorder="1" applyAlignment="1" applyProtection="1">
      <alignment horizontal="center" vertical="center" readingOrder="2"/>
      <protection locked="0"/>
    </xf>
    <xf numFmtId="3" fontId="3" fillId="7" borderId="1" xfId="0" applyNumberFormat="1" applyFont="1" applyFill="1" applyBorder="1" applyAlignment="1" applyProtection="1">
      <alignment horizontal="center" vertical="center" readingOrder="2"/>
      <protection locked="0"/>
    </xf>
    <xf numFmtId="0" fontId="3" fillId="2" borderId="19" xfId="0" applyFont="1" applyFill="1" applyBorder="1" applyAlignment="1">
      <alignment horizontal="center" vertical="center" readingOrder="2"/>
    </xf>
    <xf numFmtId="0" fontId="3" fillId="2" borderId="1" xfId="0" applyFont="1" applyFill="1" applyBorder="1" applyAlignment="1">
      <alignment horizontal="center" vertical="center" readingOrder="2"/>
    </xf>
    <xf numFmtId="0" fontId="3" fillId="2" borderId="32" xfId="0" applyFont="1" applyFill="1" applyBorder="1" applyAlignment="1">
      <alignment horizontal="center" vertical="center" readingOrder="2"/>
    </xf>
    <xf numFmtId="4" fontId="7" fillId="5" borderId="19" xfId="1" applyNumberFormat="1" applyFont="1" applyFill="1" applyBorder="1" applyAlignment="1" applyProtection="1">
      <alignment horizontal="center" vertical="center" readingOrder="1"/>
    </xf>
    <xf numFmtId="4" fontId="7" fillId="5" borderId="1" xfId="1" applyNumberFormat="1" applyFont="1" applyFill="1" applyBorder="1" applyAlignment="1" applyProtection="1">
      <alignment horizontal="center" vertical="center" readingOrder="1"/>
    </xf>
    <xf numFmtId="3" fontId="7" fillId="5" borderId="1" xfId="1" applyNumberFormat="1" applyFont="1" applyFill="1" applyBorder="1" applyAlignment="1" applyProtection="1">
      <alignment horizontal="center" vertical="center" readingOrder="1"/>
    </xf>
    <xf numFmtId="4" fontId="7" fillId="5" borderId="32" xfId="2" applyNumberFormat="1" applyFont="1" applyFill="1" applyBorder="1" applyAlignment="1" applyProtection="1">
      <alignment horizontal="center" vertical="center" readingOrder="1"/>
    </xf>
    <xf numFmtId="0" fontId="4" fillId="4" borderId="1" xfId="0" applyFont="1" applyFill="1" applyBorder="1" applyAlignment="1">
      <alignment horizontal="center" vertical="center" readingOrder="2"/>
    </xf>
    <xf numFmtId="0" fontId="4" fillId="4" borderId="24" xfId="0" applyFont="1" applyFill="1" applyBorder="1" applyAlignment="1">
      <alignment horizontal="center" vertical="center" readingOrder="2"/>
    </xf>
    <xf numFmtId="0" fontId="3" fillId="7" borderId="14" xfId="0" applyFont="1" applyFill="1" applyBorder="1" applyAlignment="1" applyProtection="1">
      <alignment horizontal="center" vertical="center" readingOrder="2"/>
      <protection locked="0"/>
    </xf>
    <xf numFmtId="0" fontId="3" fillId="7" borderId="61" xfId="0" applyFont="1" applyFill="1" applyBorder="1" applyAlignment="1" applyProtection="1">
      <alignment horizontal="center" vertical="center" readingOrder="2"/>
      <protection locked="0"/>
    </xf>
    <xf numFmtId="4" fontId="7" fillId="5" borderId="20" xfId="1" applyNumberFormat="1" applyFont="1" applyFill="1" applyBorder="1" applyAlignment="1" applyProtection="1">
      <alignment horizontal="center" vertical="center" readingOrder="1"/>
    </xf>
    <xf numFmtId="4" fontId="7" fillId="5" borderId="24" xfId="1" applyNumberFormat="1" applyFont="1" applyFill="1" applyBorder="1" applyAlignment="1" applyProtection="1">
      <alignment horizontal="center" vertical="center" readingOrder="1"/>
    </xf>
    <xf numFmtId="3" fontId="7" fillId="5" borderId="24" xfId="1" applyNumberFormat="1" applyFont="1" applyFill="1" applyBorder="1" applyAlignment="1" applyProtection="1">
      <alignment horizontal="center" vertical="center" readingOrder="1"/>
    </xf>
    <xf numFmtId="4" fontId="7" fillId="5" borderId="32" xfId="1" applyNumberFormat="1" applyFont="1" applyFill="1" applyBorder="1" applyAlignment="1" applyProtection="1">
      <alignment horizontal="center" vertical="center" readingOrder="1"/>
    </xf>
    <xf numFmtId="4" fontId="7" fillId="5" borderId="35" xfId="1" applyNumberFormat="1" applyFont="1" applyFill="1" applyBorder="1" applyAlignment="1" applyProtection="1">
      <alignment horizontal="center" vertical="center" readingOrder="1"/>
    </xf>
    <xf numFmtId="0" fontId="5" fillId="8" borderId="44" xfId="0" applyFont="1" applyFill="1" applyBorder="1" applyAlignment="1">
      <alignment horizontal="center" vertical="center" readingOrder="2"/>
    </xf>
    <xf numFmtId="0" fontId="5" fillId="8" borderId="28" xfId="0" applyFont="1" applyFill="1" applyBorder="1" applyAlignment="1">
      <alignment horizontal="center" vertical="center" readingOrder="2"/>
    </xf>
    <xf numFmtId="0" fontId="5" fillId="8" borderId="56" xfId="0" applyFont="1" applyFill="1" applyBorder="1" applyAlignment="1">
      <alignment horizontal="center" vertical="center" readingOrder="2"/>
    </xf>
    <xf numFmtId="0" fontId="3" fillId="7" borderId="38" xfId="0" applyFont="1" applyFill="1" applyBorder="1" applyAlignment="1">
      <alignment horizontal="center" vertical="center" readingOrder="2"/>
    </xf>
    <xf numFmtId="0" fontId="3" fillId="7" borderId="55" xfId="0" applyFont="1" applyFill="1" applyBorder="1" applyAlignment="1">
      <alignment horizontal="center" vertical="center" readingOrder="2"/>
    </xf>
    <xf numFmtId="49" fontId="6" fillId="7" borderId="1" xfId="0" applyNumberFormat="1" applyFont="1" applyFill="1" applyBorder="1" applyAlignment="1">
      <alignment horizontal="center" vertical="center" readingOrder="2"/>
    </xf>
    <xf numFmtId="49" fontId="3" fillId="7" borderId="1" xfId="0" applyNumberFormat="1" applyFont="1" applyFill="1" applyBorder="1" applyAlignment="1" applyProtection="1">
      <alignment horizontal="center" vertical="center" readingOrder="2"/>
      <protection locked="0"/>
    </xf>
    <xf numFmtId="0" fontId="11" fillId="4" borderId="1" xfId="0" applyFont="1" applyFill="1" applyBorder="1" applyAlignment="1">
      <alignment horizontal="center" vertical="center" wrapText="1" readingOrder="2"/>
    </xf>
    <xf numFmtId="49" fontId="3" fillId="7" borderId="5" xfId="0" applyNumberFormat="1" applyFont="1" applyFill="1" applyBorder="1" applyAlignment="1" applyProtection="1">
      <alignment horizontal="center" vertical="center" readingOrder="2"/>
      <protection locked="0"/>
    </xf>
    <xf numFmtId="49" fontId="3" fillId="7" borderId="4" xfId="0" applyNumberFormat="1" applyFont="1" applyFill="1" applyBorder="1" applyAlignment="1" applyProtection="1">
      <alignment horizontal="center" vertical="center" readingOrder="2"/>
      <protection locked="0"/>
    </xf>
    <xf numFmtId="49" fontId="3" fillId="7" borderId="6" xfId="0" applyNumberFormat="1" applyFont="1" applyFill="1" applyBorder="1" applyAlignment="1" applyProtection="1">
      <alignment horizontal="center" vertical="center" readingOrder="2"/>
      <protection locked="0"/>
    </xf>
    <xf numFmtId="0" fontId="4" fillId="7" borderId="50" xfId="0" applyFont="1" applyFill="1" applyBorder="1" applyAlignment="1" applyProtection="1">
      <alignment horizontal="center" vertical="center" wrapText="1"/>
      <protection locked="0"/>
    </xf>
    <xf numFmtId="0" fontId="4" fillId="7" borderId="51" xfId="0" applyFont="1" applyFill="1" applyBorder="1" applyAlignment="1" applyProtection="1">
      <alignment horizontal="center" vertical="center" wrapText="1"/>
      <protection locked="0"/>
    </xf>
    <xf numFmtId="0" fontId="4" fillId="7" borderId="53" xfId="0" applyFont="1" applyFill="1" applyBorder="1" applyAlignment="1" applyProtection="1">
      <alignment horizontal="center" vertical="center" wrapText="1"/>
      <protection locked="0"/>
    </xf>
    <xf numFmtId="0" fontId="4" fillId="7" borderId="50" xfId="0" applyFont="1" applyFill="1" applyBorder="1" applyAlignment="1" applyProtection="1">
      <alignment horizontal="center" vertical="center" wrapText="1" readingOrder="2"/>
      <protection locked="0"/>
    </xf>
    <xf numFmtId="0" fontId="4" fillId="7" borderId="51" xfId="0" applyFont="1" applyFill="1" applyBorder="1" applyAlignment="1" applyProtection="1">
      <alignment horizontal="center" vertical="center" wrapText="1" readingOrder="2"/>
      <protection locked="0"/>
    </xf>
    <xf numFmtId="0" fontId="4" fillId="7" borderId="53" xfId="0" applyFont="1" applyFill="1" applyBorder="1" applyAlignment="1" applyProtection="1">
      <alignment horizontal="center" vertical="center" wrapText="1" readingOrder="2"/>
      <protection locked="0"/>
    </xf>
    <xf numFmtId="3" fontId="4" fillId="7" borderId="14" xfId="1" applyNumberFormat="1" applyFont="1" applyFill="1" applyBorder="1" applyAlignment="1" applyProtection="1">
      <alignment horizontal="center" vertical="center" wrapText="1" readingOrder="2"/>
      <protection locked="0"/>
    </xf>
    <xf numFmtId="3" fontId="4" fillId="7" borderId="61" xfId="1" applyNumberFormat="1" applyFont="1" applyFill="1" applyBorder="1" applyAlignment="1" applyProtection="1">
      <alignment horizontal="center" vertical="center" wrapText="1" readingOrder="2"/>
      <protection locked="0"/>
    </xf>
    <xf numFmtId="3" fontId="4" fillId="7" borderId="1" xfId="1" applyNumberFormat="1" applyFont="1" applyFill="1" applyBorder="1" applyAlignment="1" applyProtection="1">
      <alignment horizontal="center" vertical="center" wrapText="1" readingOrder="2"/>
      <protection locked="0"/>
    </xf>
    <xf numFmtId="3" fontId="4" fillId="7" borderId="24" xfId="1" applyNumberFormat="1" applyFont="1" applyFill="1" applyBorder="1" applyAlignment="1" applyProtection="1">
      <alignment horizontal="center" vertical="center" wrapText="1" readingOrder="2"/>
      <protection locked="0"/>
    </xf>
    <xf numFmtId="0" fontId="4" fillId="7" borderId="42" xfId="0" applyFont="1" applyFill="1" applyBorder="1" applyAlignment="1" applyProtection="1">
      <alignment horizontal="right" vertical="top" wrapText="1" readingOrder="2"/>
      <protection locked="0"/>
    </xf>
    <xf numFmtId="0" fontId="4" fillId="7" borderId="0" xfId="0" applyFont="1" applyFill="1" applyAlignment="1" applyProtection="1">
      <alignment horizontal="right" vertical="top" wrapText="1" readingOrder="2"/>
      <protection locked="0"/>
    </xf>
    <xf numFmtId="0" fontId="4" fillId="7" borderId="43" xfId="0" applyFont="1" applyFill="1" applyBorder="1" applyAlignment="1" applyProtection="1">
      <alignment horizontal="right" vertical="top" wrapText="1" readingOrder="2"/>
      <protection locked="0"/>
    </xf>
    <xf numFmtId="0" fontId="4" fillId="7" borderId="47" xfId="0" applyFont="1" applyFill="1" applyBorder="1" applyAlignment="1" applyProtection="1">
      <alignment horizontal="right" vertical="top" wrapText="1" readingOrder="2"/>
      <protection locked="0"/>
    </xf>
    <xf numFmtId="0" fontId="4" fillId="7" borderId="33" xfId="0" applyFont="1" applyFill="1" applyBorder="1" applyAlignment="1" applyProtection="1">
      <alignment horizontal="right" vertical="top" wrapText="1" readingOrder="2"/>
      <protection locked="0"/>
    </xf>
    <xf numFmtId="0" fontId="4" fillId="7" borderId="34" xfId="0" applyFont="1" applyFill="1" applyBorder="1" applyAlignment="1" applyProtection="1">
      <alignment horizontal="right" vertical="top" wrapText="1" readingOrder="2"/>
      <protection locked="0"/>
    </xf>
    <xf numFmtId="0" fontId="4" fillId="6" borderId="42" xfId="0" applyFont="1" applyFill="1" applyBorder="1" applyAlignment="1">
      <alignment horizontal="center" vertical="center" readingOrder="2"/>
    </xf>
    <xf numFmtId="0" fontId="4" fillId="6" borderId="0" xfId="0" applyFont="1" applyFill="1" applyAlignment="1">
      <alignment horizontal="center" vertical="center" readingOrder="2"/>
    </xf>
    <xf numFmtId="0" fontId="4" fillId="6" borderId="43" xfId="0" applyFont="1" applyFill="1" applyBorder="1" applyAlignment="1">
      <alignment horizontal="center" vertical="center" readingOrder="2"/>
    </xf>
    <xf numFmtId="0" fontId="4" fillId="7" borderId="46" xfId="0" applyFont="1" applyFill="1" applyBorder="1" applyAlignment="1" applyProtection="1">
      <alignment horizontal="center" vertical="center" wrapText="1"/>
      <protection locked="0"/>
    </xf>
    <xf numFmtId="0" fontId="4" fillId="7" borderId="46" xfId="0" applyFont="1" applyFill="1" applyBorder="1" applyAlignment="1" applyProtection="1">
      <alignment horizontal="center" vertical="center" wrapText="1" readingOrder="2"/>
      <protection locked="0"/>
    </xf>
    <xf numFmtId="0" fontId="4" fillId="7" borderId="45" xfId="0" applyFont="1" applyFill="1" applyBorder="1" applyAlignment="1" applyProtection="1">
      <alignment horizontal="center" vertical="center" wrapText="1"/>
      <protection locked="0"/>
    </xf>
    <xf numFmtId="0" fontId="4" fillId="7" borderId="45" xfId="0" applyFont="1" applyFill="1" applyBorder="1" applyAlignment="1" applyProtection="1">
      <alignment horizontal="center" vertical="center" wrapText="1" readingOrder="2"/>
      <protection locked="0"/>
    </xf>
    <xf numFmtId="3" fontId="3" fillId="5" borderId="23" xfId="1" applyNumberFormat="1" applyFont="1" applyFill="1" applyBorder="1" applyAlignment="1" applyProtection="1">
      <alignment horizontal="center" vertical="center" wrapText="1" readingOrder="2"/>
    </xf>
    <xf numFmtId="3" fontId="3" fillId="5" borderId="24" xfId="1" applyNumberFormat="1" applyFont="1" applyFill="1" applyBorder="1" applyAlignment="1" applyProtection="1">
      <alignment horizontal="center" vertical="center" wrapText="1" readingOrder="2"/>
    </xf>
    <xf numFmtId="0" fontId="4" fillId="6" borderId="54" xfId="0" applyFont="1" applyFill="1" applyBorder="1" applyAlignment="1">
      <alignment horizontal="center" vertical="center" readingOrder="2"/>
    </xf>
    <xf numFmtId="0" fontId="4" fillId="6" borderId="39" xfId="0" applyFont="1" applyFill="1" applyBorder="1" applyAlignment="1">
      <alignment horizontal="center" vertical="center" readingOrder="2"/>
    </xf>
    <xf numFmtId="0" fontId="4" fillId="6" borderId="40" xfId="0" applyFont="1" applyFill="1" applyBorder="1" applyAlignment="1">
      <alignment horizontal="center" vertical="center" readingOrder="2"/>
    </xf>
    <xf numFmtId="0" fontId="30" fillId="3" borderId="45" xfId="0" applyFont="1" applyFill="1" applyBorder="1" applyAlignment="1">
      <alignment horizontal="center" vertical="center" wrapText="1" readingOrder="2"/>
    </xf>
    <xf numFmtId="0" fontId="30" fillId="3" borderId="51" xfId="0" applyFont="1" applyFill="1" applyBorder="1" applyAlignment="1">
      <alignment horizontal="center" vertical="center" wrapText="1" readingOrder="2"/>
    </xf>
    <xf numFmtId="0" fontId="30" fillId="3" borderId="46" xfId="0" applyFont="1" applyFill="1" applyBorder="1" applyAlignment="1">
      <alignment horizontal="center" vertical="center" wrapText="1" readingOrder="2"/>
    </xf>
    <xf numFmtId="0" fontId="4" fillId="6" borderId="54" xfId="0" applyFont="1" applyFill="1" applyBorder="1" applyAlignment="1">
      <alignment horizontal="center" vertical="center" wrapText="1" readingOrder="2"/>
    </xf>
    <xf numFmtId="0" fontId="4" fillId="6" borderId="39" xfId="0" applyFont="1" applyFill="1" applyBorder="1" applyAlignment="1">
      <alignment horizontal="center" vertical="center" wrapText="1" readingOrder="2"/>
    </xf>
    <xf numFmtId="0" fontId="4" fillId="6" borderId="40" xfId="0" applyFont="1" applyFill="1" applyBorder="1" applyAlignment="1">
      <alignment horizontal="center" vertical="center" wrapText="1" readingOrder="2"/>
    </xf>
    <xf numFmtId="0" fontId="4" fillId="6" borderId="47" xfId="0" applyFont="1" applyFill="1" applyBorder="1" applyAlignment="1">
      <alignment horizontal="center" vertical="center" wrapText="1" readingOrder="2"/>
    </xf>
    <xf numFmtId="0" fontId="4" fillId="6" borderId="33" xfId="0" applyFont="1" applyFill="1" applyBorder="1" applyAlignment="1">
      <alignment horizontal="center" vertical="center" wrapText="1" readingOrder="2"/>
    </xf>
    <xf numFmtId="0" fontId="4" fillId="6" borderId="34" xfId="0" applyFont="1" applyFill="1" applyBorder="1" applyAlignment="1">
      <alignment horizontal="center" vertical="center" wrapText="1" readingOrder="2"/>
    </xf>
    <xf numFmtId="0" fontId="4" fillId="7" borderId="54" xfId="0" applyFont="1" applyFill="1" applyBorder="1" applyAlignment="1" applyProtection="1">
      <alignment horizontal="right" vertical="top" wrapText="1" readingOrder="2"/>
      <protection locked="0"/>
    </xf>
    <xf numFmtId="0" fontId="4" fillId="7" borderId="39" xfId="0" applyFont="1" applyFill="1" applyBorder="1" applyAlignment="1" applyProtection="1">
      <alignment horizontal="right" vertical="top" wrapText="1" readingOrder="2"/>
      <protection locked="0"/>
    </xf>
    <xf numFmtId="0" fontId="4" fillId="7" borderId="40" xfId="0" applyFont="1" applyFill="1" applyBorder="1" applyAlignment="1" applyProtection="1">
      <alignment horizontal="right" vertical="top" wrapText="1" readingOrder="2"/>
      <protection locked="0"/>
    </xf>
    <xf numFmtId="0" fontId="4" fillId="2" borderId="56" xfId="0" applyFont="1" applyFill="1" applyBorder="1" applyAlignment="1">
      <alignment horizontal="center" vertical="center" wrapText="1" readingOrder="2"/>
    </xf>
    <xf numFmtId="0" fontId="4" fillId="2" borderId="35" xfId="0" applyFont="1" applyFill="1" applyBorder="1" applyAlignment="1">
      <alignment horizontal="center" vertical="center" wrapText="1" readingOrder="2"/>
    </xf>
    <xf numFmtId="3" fontId="3" fillId="12" borderId="53" xfId="1" applyNumberFormat="1" applyFont="1" applyFill="1" applyBorder="1" applyAlignment="1" applyProtection="1">
      <alignment horizontal="center" vertical="center" wrapText="1" readingOrder="2"/>
    </xf>
    <xf numFmtId="3" fontId="3" fillId="12" borderId="58" xfId="1" applyNumberFormat="1" applyFont="1" applyFill="1" applyBorder="1" applyAlignment="1" applyProtection="1">
      <alignment horizontal="center" vertical="center" wrapText="1" readingOrder="2"/>
    </xf>
    <xf numFmtId="3" fontId="3" fillId="5" borderId="26" xfId="1" applyNumberFormat="1" applyFont="1" applyFill="1" applyBorder="1" applyAlignment="1" applyProtection="1">
      <alignment horizontal="center" vertical="center" wrapText="1" readingOrder="2"/>
    </xf>
    <xf numFmtId="3" fontId="3" fillId="5" borderId="35" xfId="1" applyNumberFormat="1" applyFont="1" applyFill="1" applyBorder="1" applyAlignment="1" applyProtection="1">
      <alignment horizontal="center" vertical="center" wrapText="1" readingOrder="2"/>
    </xf>
    <xf numFmtId="3" fontId="13" fillId="7" borderId="1" xfId="1" applyNumberFormat="1" applyFont="1" applyFill="1" applyBorder="1" applyAlignment="1" applyProtection="1">
      <alignment horizontal="center" vertical="center" wrapText="1" readingOrder="2"/>
      <protection locked="0"/>
    </xf>
    <xf numFmtId="3" fontId="13" fillId="7" borderId="24" xfId="1" applyNumberFormat="1" applyFont="1" applyFill="1" applyBorder="1" applyAlignment="1" applyProtection="1">
      <alignment horizontal="center" vertical="center" wrapText="1" readingOrder="2"/>
      <protection locked="0"/>
    </xf>
    <xf numFmtId="0" fontId="3" fillId="7" borderId="14" xfId="0" applyFont="1" applyFill="1" applyBorder="1" applyAlignment="1">
      <alignment horizontal="center" vertical="center" readingOrder="2"/>
    </xf>
    <xf numFmtId="0" fontId="3" fillId="0" borderId="14" xfId="0" applyFont="1" applyBorder="1" applyAlignment="1">
      <alignment horizontal="center" vertical="center" readingOrder="2"/>
    </xf>
    <xf numFmtId="0" fontId="4" fillId="6" borderId="18" xfId="0" applyFont="1" applyFill="1" applyBorder="1" applyAlignment="1">
      <alignment horizontal="center" vertical="center" wrapText="1" readingOrder="2"/>
    </xf>
    <xf numFmtId="0" fontId="4" fillId="6" borderId="19" xfId="0" applyFont="1" applyFill="1" applyBorder="1" applyAlignment="1">
      <alignment horizontal="center" vertical="center" wrapText="1" readingOrder="2"/>
    </xf>
    <xf numFmtId="0" fontId="4" fillId="6" borderId="49" xfId="0" applyFont="1" applyFill="1" applyBorder="1" applyAlignment="1">
      <alignment horizontal="center" vertical="center" wrapText="1" readingOrder="2"/>
    </xf>
    <xf numFmtId="0" fontId="4" fillId="6" borderId="63" xfId="0" applyFont="1" applyFill="1" applyBorder="1" applyAlignment="1">
      <alignment horizontal="center" vertical="center" wrapText="1" readingOrder="2"/>
    </xf>
    <xf numFmtId="0" fontId="4" fillId="6" borderId="14" xfId="0" applyFont="1" applyFill="1" applyBorder="1" applyAlignment="1">
      <alignment horizontal="center" vertical="center" wrapText="1" readingOrder="2"/>
    </xf>
    <xf numFmtId="0" fontId="4" fillId="6" borderId="7" xfId="0" applyFont="1" applyFill="1" applyBorder="1" applyAlignment="1">
      <alignment horizontal="center" vertical="center" wrapText="1" readingOrder="2"/>
    </xf>
    <xf numFmtId="0" fontId="11" fillId="6" borderId="48" xfId="0" applyFont="1" applyFill="1" applyBorder="1" applyAlignment="1">
      <alignment horizontal="center" vertical="center" wrapText="1" readingOrder="2"/>
    </xf>
    <xf numFmtId="0" fontId="11" fillId="6" borderId="8" xfId="0" applyFont="1" applyFill="1" applyBorder="1" applyAlignment="1">
      <alignment horizontal="center" vertical="center" wrapText="1" readingOrder="2"/>
    </xf>
    <xf numFmtId="0" fontId="11" fillId="6" borderId="14" xfId="0" applyFont="1" applyFill="1" applyBorder="1" applyAlignment="1">
      <alignment horizontal="center" vertical="center" wrapText="1" readingOrder="2"/>
    </xf>
    <xf numFmtId="0" fontId="11" fillId="6" borderId="61" xfId="0" applyFont="1" applyFill="1" applyBorder="1" applyAlignment="1">
      <alignment horizontal="center" vertical="center" wrapText="1" readingOrder="2"/>
    </xf>
    <xf numFmtId="0" fontId="4" fillId="6" borderId="49" xfId="0" applyFont="1" applyFill="1" applyBorder="1" applyAlignment="1">
      <alignment horizontal="center" vertical="center" readingOrder="2"/>
    </xf>
    <xf numFmtId="0" fontId="4" fillId="6" borderId="63" xfId="0" applyFont="1" applyFill="1" applyBorder="1" applyAlignment="1">
      <alignment horizontal="center" vertical="center" readingOrder="2"/>
    </xf>
    <xf numFmtId="0" fontId="4" fillId="6" borderId="14" xfId="0" applyFont="1" applyFill="1" applyBorder="1" applyAlignment="1">
      <alignment horizontal="center" vertical="center" readingOrder="2"/>
    </xf>
    <xf numFmtId="0" fontId="4" fillId="6" borderId="7" xfId="0" applyFont="1" applyFill="1" applyBorder="1" applyAlignment="1">
      <alignment horizontal="center" vertical="center" readingOrder="2"/>
    </xf>
    <xf numFmtId="0" fontId="4" fillId="6" borderId="15" xfId="0" applyFont="1" applyFill="1" applyBorder="1" applyAlignment="1">
      <alignment horizontal="center" vertical="center" wrapText="1" readingOrder="2"/>
    </xf>
    <xf numFmtId="0" fontId="4" fillId="6" borderId="16" xfId="0" applyFont="1" applyFill="1" applyBorder="1" applyAlignment="1">
      <alignment horizontal="center" vertical="center" wrapText="1" readingOrder="2"/>
    </xf>
    <xf numFmtId="0" fontId="4" fillId="6" borderId="17" xfId="0" applyFont="1" applyFill="1" applyBorder="1" applyAlignment="1">
      <alignment horizontal="center" vertical="center" wrapText="1" readingOrder="2"/>
    </xf>
    <xf numFmtId="0" fontId="4" fillId="6" borderId="36" xfId="0" applyFont="1" applyFill="1" applyBorder="1" applyAlignment="1">
      <alignment horizontal="center" vertical="center" wrapText="1" readingOrder="2"/>
    </xf>
    <xf numFmtId="0" fontId="4" fillId="6" borderId="2" xfId="0" applyFont="1" applyFill="1" applyBorder="1" applyAlignment="1">
      <alignment horizontal="center" vertical="center" wrapText="1" readingOrder="2"/>
    </xf>
    <xf numFmtId="0" fontId="4" fillId="6" borderId="31" xfId="0" applyFont="1" applyFill="1" applyBorder="1" applyAlignment="1">
      <alignment horizontal="center" vertical="center" wrapText="1" readingOrder="2"/>
    </xf>
    <xf numFmtId="0" fontId="13" fillId="2" borderId="32" xfId="0" applyFont="1" applyFill="1" applyBorder="1" applyAlignment="1">
      <alignment horizontal="center" vertical="center" wrapText="1" readingOrder="2"/>
    </xf>
    <xf numFmtId="0" fontId="13" fillId="2" borderId="35" xfId="0" applyFont="1" applyFill="1" applyBorder="1" applyAlignment="1">
      <alignment horizontal="center" vertical="center" wrapText="1" readingOrder="2"/>
    </xf>
    <xf numFmtId="3" fontId="13" fillId="7" borderId="13" xfId="1" applyNumberFormat="1" applyFont="1" applyFill="1" applyBorder="1" applyAlignment="1" applyProtection="1">
      <alignment horizontal="center" vertical="center" wrapText="1" readingOrder="2"/>
      <protection locked="0"/>
    </xf>
    <xf numFmtId="3" fontId="13" fillId="7" borderId="62" xfId="1" applyNumberFormat="1" applyFont="1" applyFill="1" applyBorder="1" applyAlignment="1" applyProtection="1">
      <alignment horizontal="center" vertical="center" wrapText="1" readingOrder="2"/>
      <protection locked="0"/>
    </xf>
    <xf numFmtId="0" fontId="4" fillId="6" borderId="48" xfId="0" applyFont="1" applyFill="1" applyBorder="1" applyAlignment="1">
      <alignment horizontal="center" vertical="center" readingOrder="2"/>
    </xf>
    <xf numFmtId="3" fontId="3" fillId="5" borderId="25" xfId="1" applyNumberFormat="1" applyFont="1" applyFill="1" applyBorder="1" applyAlignment="1" applyProtection="1">
      <alignment horizontal="center" vertical="center" wrapText="1" readingOrder="2"/>
    </xf>
    <xf numFmtId="3" fontId="3" fillId="5" borderId="62" xfId="1" applyNumberFormat="1" applyFont="1" applyFill="1" applyBorder="1" applyAlignment="1" applyProtection="1">
      <alignment horizontal="center" vertical="center" wrapText="1" readingOrder="2"/>
    </xf>
    <xf numFmtId="0" fontId="13" fillId="6" borderId="21" xfId="0" applyFont="1" applyFill="1" applyBorder="1" applyAlignment="1">
      <alignment horizontal="center" vertical="center" wrapText="1" readingOrder="2"/>
    </xf>
    <xf numFmtId="0" fontId="13" fillId="6" borderId="4" xfId="0" applyFont="1" applyFill="1" applyBorder="1" applyAlignment="1">
      <alignment horizontal="center" vertical="center" readingOrder="2"/>
    </xf>
    <xf numFmtId="0" fontId="13" fillId="6" borderId="22" xfId="0" applyFont="1" applyFill="1" applyBorder="1" applyAlignment="1">
      <alignment horizontal="center" vertical="center" readingOrder="2"/>
    </xf>
    <xf numFmtId="0" fontId="11" fillId="2" borderId="21" xfId="0" applyFont="1" applyFill="1" applyBorder="1" applyAlignment="1">
      <alignment horizontal="center" vertical="top" wrapText="1" readingOrder="2"/>
    </xf>
    <xf numFmtId="0" fontId="11" fillId="2" borderId="4" xfId="0" applyFont="1" applyFill="1" applyBorder="1" applyAlignment="1">
      <alignment horizontal="center" vertical="top" wrapText="1" readingOrder="2"/>
    </xf>
    <xf numFmtId="0" fontId="11" fillId="2" borderId="22" xfId="0" applyFont="1" applyFill="1" applyBorder="1" applyAlignment="1">
      <alignment horizontal="center" vertical="top" wrapText="1" readingOrder="2"/>
    </xf>
    <xf numFmtId="0" fontId="3" fillId="7" borderId="41" xfId="0" applyFont="1" applyFill="1" applyBorder="1" applyAlignment="1" applyProtection="1">
      <alignment horizontal="right" vertical="top" wrapText="1" readingOrder="2"/>
      <protection locked="0"/>
    </xf>
    <xf numFmtId="0" fontId="3" fillId="7" borderId="3" xfId="0" applyFont="1" applyFill="1" applyBorder="1" applyAlignment="1" applyProtection="1">
      <alignment horizontal="right" vertical="top" wrapText="1" readingOrder="2"/>
      <protection locked="0"/>
    </xf>
    <xf numFmtId="0" fontId="3" fillId="7" borderId="30" xfId="0" applyFont="1" applyFill="1" applyBorder="1" applyAlignment="1" applyProtection="1">
      <alignment horizontal="right" vertical="top" wrapText="1" readingOrder="2"/>
      <protection locked="0"/>
    </xf>
    <xf numFmtId="0" fontId="3" fillId="7" borderId="42" xfId="0" applyFont="1" applyFill="1" applyBorder="1" applyAlignment="1" applyProtection="1">
      <alignment horizontal="right" vertical="top" wrapText="1" readingOrder="2"/>
      <protection locked="0"/>
    </xf>
    <xf numFmtId="0" fontId="3" fillId="7" borderId="0" xfId="0" applyFont="1" applyFill="1" applyAlignment="1" applyProtection="1">
      <alignment horizontal="right" vertical="top" wrapText="1" readingOrder="2"/>
      <protection locked="0"/>
    </xf>
    <xf numFmtId="0" fontId="3" fillId="7" borderId="43" xfId="0" applyFont="1" applyFill="1" applyBorder="1" applyAlignment="1" applyProtection="1">
      <alignment horizontal="right" vertical="top" wrapText="1" readingOrder="2"/>
      <protection locked="0"/>
    </xf>
    <xf numFmtId="0" fontId="4" fillId="6" borderId="21" xfId="0" applyFont="1" applyFill="1" applyBorder="1" applyAlignment="1">
      <alignment horizontal="center" vertical="top" wrapText="1" readingOrder="2"/>
    </xf>
    <xf numFmtId="0" fontId="4" fillId="6" borderId="4" xfId="0" applyFont="1" applyFill="1" applyBorder="1" applyAlignment="1">
      <alignment horizontal="center" vertical="top" readingOrder="2"/>
    </xf>
    <xf numFmtId="0" fontId="4" fillId="6" borderId="22" xfId="0" applyFont="1" applyFill="1" applyBorder="1" applyAlignment="1">
      <alignment horizontal="center" vertical="top" readingOrder="2"/>
    </xf>
    <xf numFmtId="0" fontId="4" fillId="6" borderId="4" xfId="0" applyFont="1" applyFill="1" applyBorder="1" applyAlignment="1">
      <alignment horizontal="center" vertical="top" wrapText="1" readingOrder="2"/>
    </xf>
    <xf numFmtId="0" fontId="4" fillId="6" borderId="22" xfId="0" applyFont="1" applyFill="1" applyBorder="1" applyAlignment="1">
      <alignment horizontal="center" vertical="top" wrapText="1" readingOrder="2"/>
    </xf>
    <xf numFmtId="0" fontId="11" fillId="2" borderId="21" xfId="0" applyFont="1" applyFill="1" applyBorder="1" applyAlignment="1">
      <alignment horizontal="center" vertical="center" wrapText="1" readingOrder="2"/>
    </xf>
    <xf numFmtId="0" fontId="11" fillId="2" borderId="4" xfId="0" applyFont="1" applyFill="1" applyBorder="1" applyAlignment="1">
      <alignment horizontal="center" vertical="center" wrapText="1" readingOrder="2"/>
    </xf>
    <xf numFmtId="0" fontId="11" fillId="2" borderId="22" xfId="0" applyFont="1" applyFill="1" applyBorder="1" applyAlignment="1">
      <alignment horizontal="center" vertical="center" wrapText="1" readingOrder="2"/>
    </xf>
    <xf numFmtId="0" fontId="8" fillId="7" borderId="21" xfId="0" applyFont="1" applyFill="1" applyBorder="1" applyAlignment="1" applyProtection="1">
      <alignment horizontal="center" vertical="center" wrapText="1" readingOrder="2"/>
      <protection locked="0"/>
    </xf>
    <xf numFmtId="0" fontId="8" fillId="7" borderId="6" xfId="0" applyFont="1" applyFill="1" applyBorder="1" applyAlignment="1" applyProtection="1">
      <alignment horizontal="center" vertical="center" wrapText="1" readingOrder="2"/>
      <protection locked="0"/>
    </xf>
    <xf numFmtId="0" fontId="8" fillId="7" borderId="5" xfId="0" applyFont="1" applyFill="1" applyBorder="1" applyAlignment="1" applyProtection="1">
      <alignment horizontal="center" vertical="center" wrapText="1" readingOrder="2"/>
      <protection locked="0"/>
    </xf>
    <xf numFmtId="0" fontId="11" fillId="7" borderId="41" xfId="0" applyFont="1" applyFill="1" applyBorder="1" applyAlignment="1" applyProtection="1">
      <alignment horizontal="right" vertical="top" wrapText="1" readingOrder="2"/>
      <protection locked="0"/>
    </xf>
    <xf numFmtId="0" fontId="13" fillId="7" borderId="3" xfId="0" applyFont="1" applyFill="1" applyBorder="1" applyAlignment="1" applyProtection="1">
      <alignment horizontal="right" vertical="top" wrapText="1" readingOrder="2"/>
      <protection locked="0"/>
    </xf>
    <xf numFmtId="0" fontId="13" fillId="7" borderId="30" xfId="0" applyFont="1" applyFill="1" applyBorder="1" applyAlignment="1" applyProtection="1">
      <alignment horizontal="right" vertical="top" wrapText="1" readingOrder="2"/>
      <protection locked="0"/>
    </xf>
    <xf numFmtId="0" fontId="13" fillId="7" borderId="42" xfId="0" applyFont="1" applyFill="1" applyBorder="1" applyAlignment="1" applyProtection="1">
      <alignment horizontal="right" vertical="top" wrapText="1" readingOrder="2"/>
      <protection locked="0"/>
    </xf>
    <xf numFmtId="0" fontId="13" fillId="7" borderId="0" xfId="0" applyFont="1" applyFill="1" applyAlignment="1" applyProtection="1">
      <alignment horizontal="right" vertical="top" wrapText="1" readingOrder="2"/>
      <protection locked="0"/>
    </xf>
    <xf numFmtId="0" fontId="13" fillId="7" borderId="43" xfId="0" applyFont="1" applyFill="1" applyBorder="1" applyAlignment="1" applyProtection="1">
      <alignment horizontal="right" vertical="top" wrapText="1" readingOrder="2"/>
      <protection locked="0"/>
    </xf>
    <xf numFmtId="0" fontId="8" fillId="7" borderId="22" xfId="0" applyFont="1" applyFill="1" applyBorder="1" applyAlignment="1" applyProtection="1">
      <alignment horizontal="center" vertical="center" wrapText="1" readingOrder="2"/>
      <protection locked="0"/>
    </xf>
    <xf numFmtId="0" fontId="11" fillId="2" borderId="15" xfId="0" applyFont="1" applyFill="1" applyBorder="1" applyAlignment="1">
      <alignment horizontal="center" vertical="center" wrapText="1" readingOrder="2"/>
    </xf>
    <xf numFmtId="0" fontId="11" fillId="2" borderId="16" xfId="0" applyFont="1" applyFill="1" applyBorder="1" applyAlignment="1">
      <alignment horizontal="center" vertical="center" wrapText="1" readingOrder="2"/>
    </xf>
    <xf numFmtId="0" fontId="11" fillId="2" borderId="17" xfId="0" applyFont="1" applyFill="1" applyBorder="1" applyAlignment="1">
      <alignment horizontal="center" vertical="center" wrapText="1" readingOrder="2"/>
    </xf>
    <xf numFmtId="0" fontId="11" fillId="2" borderId="18" xfId="0" applyFont="1" applyFill="1" applyBorder="1" applyAlignment="1">
      <alignment horizontal="center" vertical="center" wrapText="1" readingOrder="2"/>
    </xf>
    <xf numFmtId="0" fontId="11" fillId="2" borderId="19" xfId="0" applyFont="1" applyFill="1" applyBorder="1" applyAlignment="1">
      <alignment horizontal="center" vertical="center" wrapText="1" readingOrder="2"/>
    </xf>
    <xf numFmtId="0" fontId="11" fillId="2" borderId="20" xfId="0" applyFont="1" applyFill="1" applyBorder="1" applyAlignment="1">
      <alignment horizontal="center" vertical="center" wrapText="1" readingOrder="2"/>
    </xf>
    <xf numFmtId="0" fontId="3" fillId="7" borderId="41" xfId="0" applyFont="1" applyFill="1" applyBorder="1" applyAlignment="1" applyProtection="1">
      <alignment horizontal="center" vertical="center" wrapText="1" readingOrder="2"/>
      <protection locked="0"/>
    </xf>
    <xf numFmtId="0" fontId="3" fillId="7" borderId="3" xfId="0" applyFont="1" applyFill="1" applyBorder="1" applyAlignment="1" applyProtection="1">
      <alignment horizontal="center" vertical="center" wrapText="1" readingOrder="2"/>
      <protection locked="0"/>
    </xf>
    <xf numFmtId="0" fontId="3" fillId="7" borderId="30" xfId="0" applyFont="1" applyFill="1" applyBorder="1" applyAlignment="1" applyProtection="1">
      <alignment horizontal="center" vertical="center" wrapText="1" readingOrder="2"/>
      <protection locked="0"/>
    </xf>
    <xf numFmtId="0" fontId="3" fillId="7" borderId="42" xfId="0" applyFont="1" applyFill="1" applyBorder="1" applyAlignment="1" applyProtection="1">
      <alignment horizontal="center" vertical="center" wrapText="1" readingOrder="2"/>
      <protection locked="0"/>
    </xf>
    <xf numFmtId="0" fontId="3" fillId="7" borderId="0" xfId="0" applyFont="1" applyFill="1" applyAlignment="1" applyProtection="1">
      <alignment horizontal="center" vertical="center" wrapText="1" readingOrder="2"/>
      <protection locked="0"/>
    </xf>
    <xf numFmtId="0" fontId="3" fillId="7" borderId="43" xfId="0" applyFont="1" applyFill="1" applyBorder="1" applyAlignment="1" applyProtection="1">
      <alignment horizontal="center" vertical="center" wrapText="1" readingOrder="2"/>
      <protection locked="0"/>
    </xf>
    <xf numFmtId="0" fontId="3" fillId="7" borderId="36" xfId="0" applyFont="1" applyFill="1" applyBorder="1" applyAlignment="1" applyProtection="1">
      <alignment horizontal="center" vertical="center" wrapText="1" readingOrder="2"/>
      <protection locked="0"/>
    </xf>
    <xf numFmtId="0" fontId="3" fillId="7" borderId="2" xfId="0" applyFont="1" applyFill="1" applyBorder="1" applyAlignment="1" applyProtection="1">
      <alignment horizontal="center" vertical="center" wrapText="1" readingOrder="2"/>
      <protection locked="0"/>
    </xf>
    <xf numFmtId="0" fontId="3" fillId="7" borderId="31" xfId="0" applyFont="1" applyFill="1" applyBorder="1" applyAlignment="1" applyProtection="1">
      <alignment horizontal="center" vertical="center" wrapText="1" readingOrder="2"/>
      <protection locked="0"/>
    </xf>
    <xf numFmtId="0" fontId="3" fillId="7" borderId="47" xfId="0" applyFont="1" applyFill="1" applyBorder="1" applyAlignment="1" applyProtection="1">
      <alignment horizontal="center" vertical="center" wrapText="1" readingOrder="2"/>
      <protection locked="0"/>
    </xf>
    <xf numFmtId="0" fontId="3" fillId="7" borderId="33" xfId="0" applyFont="1" applyFill="1" applyBorder="1" applyAlignment="1" applyProtection="1">
      <alignment horizontal="center" vertical="center" wrapText="1" readingOrder="2"/>
      <protection locked="0"/>
    </xf>
    <xf numFmtId="0" fontId="3" fillId="7" borderId="34" xfId="0" applyFont="1" applyFill="1" applyBorder="1" applyAlignment="1" applyProtection="1">
      <alignment horizontal="center" vertical="center" wrapText="1" readingOrder="2"/>
      <protection locked="0"/>
    </xf>
    <xf numFmtId="0" fontId="4" fillId="7" borderId="41" xfId="0" applyFont="1" applyFill="1" applyBorder="1" applyAlignment="1" applyProtection="1">
      <alignment horizontal="right" vertical="top" wrapText="1" readingOrder="2"/>
      <protection locked="0"/>
    </xf>
    <xf numFmtId="0" fontId="3" fillId="7" borderId="47" xfId="0" applyFont="1" applyFill="1" applyBorder="1" applyAlignment="1" applyProtection="1">
      <alignment horizontal="right" vertical="top" wrapText="1" readingOrder="2"/>
      <protection locked="0"/>
    </xf>
    <xf numFmtId="0" fontId="3" fillId="7" borderId="33" xfId="0" applyFont="1" applyFill="1" applyBorder="1" applyAlignment="1" applyProtection="1">
      <alignment horizontal="right" vertical="top" wrapText="1" readingOrder="2"/>
      <protection locked="0"/>
    </xf>
    <xf numFmtId="0" fontId="3" fillId="7" borderId="34" xfId="0" applyFont="1" applyFill="1" applyBorder="1" applyAlignment="1" applyProtection="1">
      <alignment horizontal="right" vertical="top" wrapText="1" readingOrder="2"/>
      <protection locked="0"/>
    </xf>
    <xf numFmtId="0" fontId="11" fillId="2" borderId="23" xfId="0" applyFont="1" applyFill="1" applyBorder="1" applyAlignment="1">
      <alignment horizontal="center" vertical="center" wrapText="1" readingOrder="2"/>
    </xf>
    <xf numFmtId="0" fontId="11" fillId="2" borderId="1" xfId="0" applyFont="1" applyFill="1" applyBorder="1" applyAlignment="1">
      <alignment horizontal="center" vertical="center" wrapText="1" readingOrder="2"/>
    </xf>
    <xf numFmtId="0" fontId="11" fillId="2" borderId="24" xfId="0" applyFont="1" applyFill="1" applyBorder="1" applyAlignment="1">
      <alignment horizontal="center" vertical="center" wrapText="1" readingOrder="2"/>
    </xf>
    <xf numFmtId="0" fontId="32" fillId="7" borderId="44" xfId="0" applyFont="1" applyFill="1" applyBorder="1" applyAlignment="1" applyProtection="1">
      <alignment horizontal="center" vertical="center" wrapText="1" readingOrder="2"/>
      <protection locked="0"/>
    </xf>
    <xf numFmtId="0" fontId="32" fillId="7" borderId="28" xfId="0" applyFont="1" applyFill="1" applyBorder="1" applyAlignment="1" applyProtection="1">
      <alignment horizontal="center" vertical="center" wrapText="1" readingOrder="2"/>
      <protection locked="0"/>
    </xf>
    <xf numFmtId="0" fontId="32" fillId="7" borderId="56" xfId="0" applyFont="1" applyFill="1" applyBorder="1" applyAlignment="1" applyProtection="1">
      <alignment horizontal="center" vertical="center" wrapText="1" readingOrder="2"/>
      <protection locked="0"/>
    </xf>
    <xf numFmtId="3" fontId="3" fillId="7" borderId="5" xfId="1" applyNumberFormat="1" applyFont="1" applyFill="1" applyBorder="1" applyAlignment="1" applyProtection="1">
      <alignment horizontal="center" vertical="center" wrapText="1" readingOrder="2"/>
      <protection locked="0"/>
    </xf>
    <xf numFmtId="3" fontId="3" fillId="7" borderId="4" xfId="1" applyNumberFormat="1" applyFont="1" applyFill="1" applyBorder="1" applyAlignment="1" applyProtection="1">
      <alignment horizontal="center" vertical="center" wrapText="1" readingOrder="2"/>
      <protection locked="0"/>
    </xf>
    <xf numFmtId="3" fontId="3" fillId="7" borderId="22" xfId="1" applyNumberFormat="1" applyFont="1" applyFill="1" applyBorder="1" applyAlignment="1" applyProtection="1">
      <alignment horizontal="center" vertical="center" wrapText="1" readingOrder="2"/>
      <protection locked="0"/>
    </xf>
    <xf numFmtId="0" fontId="32" fillId="7" borderId="26" xfId="0" applyFont="1" applyFill="1" applyBorder="1" applyAlignment="1" applyProtection="1">
      <alignment horizontal="center" vertical="center" wrapText="1" readingOrder="2"/>
      <protection locked="0"/>
    </xf>
    <xf numFmtId="0" fontId="32" fillId="7" borderId="32" xfId="0" applyFont="1" applyFill="1" applyBorder="1" applyAlignment="1" applyProtection="1">
      <alignment horizontal="center" vertical="center" wrapText="1" readingOrder="2"/>
      <protection locked="0"/>
    </xf>
    <xf numFmtId="0" fontId="16" fillId="7" borderId="27" xfId="2" applyNumberFormat="1" applyFont="1" applyFill="1" applyBorder="1" applyAlignment="1" applyProtection="1">
      <alignment horizontal="center" vertical="top" readingOrder="2"/>
      <protection locked="0"/>
    </xf>
    <xf numFmtId="0" fontId="16" fillId="7" borderId="56" xfId="2" applyNumberFormat="1" applyFont="1" applyFill="1" applyBorder="1" applyAlignment="1" applyProtection="1">
      <alignment horizontal="center" vertical="top" readingOrder="2"/>
      <protection locked="0"/>
    </xf>
    <xf numFmtId="0" fontId="3" fillId="7" borderId="5" xfId="2" applyNumberFormat="1" applyFont="1" applyFill="1" applyBorder="1" applyAlignment="1" applyProtection="1">
      <alignment horizontal="center" vertical="center" wrapText="1" readingOrder="2"/>
      <protection locked="0"/>
    </xf>
    <xf numFmtId="0" fontId="3" fillId="7" borderId="6" xfId="2" applyNumberFormat="1" applyFont="1" applyFill="1" applyBorder="1" applyAlignment="1" applyProtection="1">
      <alignment horizontal="center" vertical="center" wrapText="1" readingOrder="2"/>
      <protection locked="0"/>
    </xf>
    <xf numFmtId="0" fontId="3" fillId="7" borderId="27" xfId="2" applyNumberFormat="1" applyFont="1" applyFill="1" applyBorder="1" applyAlignment="1" applyProtection="1">
      <alignment horizontal="center" vertical="center" wrapText="1" readingOrder="2"/>
      <protection locked="0"/>
    </xf>
    <xf numFmtId="0" fontId="3" fillId="7" borderId="28" xfId="2" applyNumberFormat="1" applyFont="1" applyFill="1" applyBorder="1" applyAlignment="1" applyProtection="1">
      <alignment horizontal="center" vertical="center" wrapText="1" readingOrder="2"/>
      <protection locked="0"/>
    </xf>
    <xf numFmtId="0" fontId="3" fillId="7" borderId="29" xfId="2" applyNumberFormat="1" applyFont="1" applyFill="1" applyBorder="1" applyAlignment="1" applyProtection="1">
      <alignment horizontal="center" vertical="center" wrapText="1" readingOrder="2"/>
      <protection locked="0"/>
    </xf>
    <xf numFmtId="0" fontId="3" fillId="7" borderId="4" xfId="2" applyNumberFormat="1" applyFont="1" applyFill="1" applyBorder="1" applyAlignment="1" applyProtection="1">
      <alignment horizontal="center" vertical="center" wrapText="1" readingOrder="2"/>
      <protection locked="0"/>
    </xf>
    <xf numFmtId="0" fontId="3" fillId="7" borderId="22" xfId="2" applyNumberFormat="1" applyFont="1" applyFill="1" applyBorder="1" applyAlignment="1" applyProtection="1">
      <alignment horizontal="center" vertical="center" wrapText="1" readingOrder="2"/>
      <protection locked="0"/>
    </xf>
    <xf numFmtId="0" fontId="15" fillId="2" borderId="41" xfId="0" applyFont="1" applyFill="1" applyBorder="1" applyAlignment="1">
      <alignment horizontal="center" vertical="center" wrapText="1" readingOrder="2"/>
    </xf>
    <xf numFmtId="0" fontId="15" fillId="2" borderId="3" xfId="0" applyFont="1" applyFill="1" applyBorder="1" applyAlignment="1">
      <alignment horizontal="center" vertical="center" wrapText="1" readingOrder="2"/>
    </xf>
    <xf numFmtId="0" fontId="15" fillId="2" borderId="30" xfId="0" applyFont="1" applyFill="1" applyBorder="1" applyAlignment="1">
      <alignment horizontal="center" vertical="center" wrapText="1" readingOrder="2"/>
    </xf>
    <xf numFmtId="0" fontId="11" fillId="4" borderId="49" xfId="0" applyFont="1" applyFill="1" applyBorder="1" applyAlignment="1">
      <alignment horizontal="center" vertical="center" wrapText="1" readingOrder="2"/>
    </xf>
    <xf numFmtId="0" fontId="11" fillId="4" borderId="48" xfId="0" applyFont="1" applyFill="1" applyBorder="1" applyAlignment="1">
      <alignment horizontal="center" vertical="center" wrapText="1" readingOrder="2"/>
    </xf>
    <xf numFmtId="0" fontId="11" fillId="4" borderId="16" xfId="0" applyFont="1" applyFill="1" applyBorder="1" applyAlignment="1">
      <alignment horizontal="center" vertical="center" wrapText="1" readingOrder="2"/>
    </xf>
    <xf numFmtId="0" fontId="11" fillId="4" borderId="17" xfId="0" applyFont="1" applyFill="1" applyBorder="1" applyAlignment="1">
      <alignment horizontal="center" vertical="center" wrapText="1" readingOrder="2"/>
    </xf>
    <xf numFmtId="0" fontId="16" fillId="7" borderId="28" xfId="2" applyNumberFormat="1" applyFont="1" applyFill="1" applyBorder="1" applyAlignment="1" applyProtection="1">
      <alignment horizontal="center" vertical="top" readingOrder="2"/>
      <protection locked="0"/>
    </xf>
    <xf numFmtId="0" fontId="16" fillId="7" borderId="29" xfId="2" applyNumberFormat="1" applyFont="1" applyFill="1" applyBorder="1" applyAlignment="1" applyProtection="1">
      <alignment horizontal="center" vertical="top" readingOrder="2"/>
      <protection locked="0"/>
    </xf>
    <xf numFmtId="0" fontId="15" fillId="2" borderId="15" xfId="0" applyFont="1" applyFill="1" applyBorder="1" applyAlignment="1">
      <alignment horizontal="center" vertical="center" wrapText="1" readingOrder="2"/>
    </xf>
    <xf numFmtId="0" fontId="15" fillId="2" borderId="16" xfId="0" applyFont="1" applyFill="1" applyBorder="1" applyAlignment="1">
      <alignment horizontal="center" vertical="center" wrapText="1" readingOrder="2"/>
    </xf>
    <xf numFmtId="0" fontId="15" fillId="2" borderId="17" xfId="0" applyFont="1" applyFill="1" applyBorder="1" applyAlignment="1">
      <alignment horizontal="center" vertical="center" wrapText="1" readingOrder="2"/>
    </xf>
    <xf numFmtId="0" fontId="11" fillId="4" borderId="5" xfId="0" applyFont="1" applyFill="1" applyBorder="1" applyAlignment="1">
      <alignment horizontal="center" vertical="center" wrapText="1" readingOrder="2"/>
    </xf>
    <xf numFmtId="0" fontId="11" fillId="4" borderId="4" xfId="0" applyFont="1" applyFill="1" applyBorder="1" applyAlignment="1">
      <alignment horizontal="center" vertical="center" wrapText="1" readingOrder="2"/>
    </xf>
    <xf numFmtId="0" fontId="11" fillId="4" borderId="6" xfId="0" applyFont="1" applyFill="1" applyBorder="1" applyAlignment="1">
      <alignment horizontal="center" vertical="center" wrapText="1" readingOrder="2"/>
    </xf>
    <xf numFmtId="0" fontId="11" fillId="4" borderId="22" xfId="0" applyFont="1" applyFill="1" applyBorder="1" applyAlignment="1">
      <alignment horizontal="center" vertical="center" wrapText="1" readingOrder="2"/>
    </xf>
    <xf numFmtId="167" fontId="3" fillId="7" borderId="5" xfId="2" applyNumberFormat="1" applyFont="1" applyFill="1" applyBorder="1" applyAlignment="1" applyProtection="1">
      <alignment horizontal="center" vertical="center" wrapText="1" readingOrder="2"/>
      <protection locked="0"/>
    </xf>
    <xf numFmtId="167" fontId="3" fillId="7" borderId="4" xfId="2" applyNumberFormat="1" applyFont="1" applyFill="1" applyBorder="1" applyAlignment="1" applyProtection="1">
      <alignment horizontal="center" vertical="center" wrapText="1" readingOrder="2"/>
      <protection locked="0"/>
    </xf>
    <xf numFmtId="167" fontId="3" fillId="7" borderId="22" xfId="2" applyNumberFormat="1" applyFont="1" applyFill="1" applyBorder="1" applyAlignment="1" applyProtection="1">
      <alignment horizontal="center" vertical="center" wrapText="1" readingOrder="2"/>
      <protection locked="0"/>
    </xf>
    <xf numFmtId="0" fontId="3" fillId="5" borderId="1" xfId="1" applyNumberFormat="1" applyFont="1" applyFill="1" applyBorder="1" applyAlignment="1" applyProtection="1">
      <alignment horizontal="center" vertical="center" wrapText="1" readingOrder="2"/>
    </xf>
    <xf numFmtId="0" fontId="3" fillId="5" borderId="24" xfId="1" applyNumberFormat="1" applyFont="1" applyFill="1" applyBorder="1" applyAlignment="1" applyProtection="1">
      <alignment horizontal="center" vertical="center" wrapText="1" readingOrder="2"/>
    </xf>
    <xf numFmtId="0" fontId="4" fillId="5" borderId="26" xfId="0" applyFont="1" applyFill="1" applyBorder="1" applyAlignment="1">
      <alignment horizontal="center" vertical="center" wrapText="1" readingOrder="2"/>
    </xf>
    <xf numFmtId="0" fontId="4" fillId="5" borderId="32" xfId="0" applyFont="1" applyFill="1" applyBorder="1" applyAlignment="1">
      <alignment horizontal="center" vertical="center" wrapText="1" readingOrder="2"/>
    </xf>
    <xf numFmtId="3" fontId="16" fillId="5" borderId="32" xfId="1" applyNumberFormat="1" applyFont="1" applyFill="1" applyBorder="1" applyAlignment="1" applyProtection="1">
      <alignment horizontal="center" vertical="center" wrapText="1" readingOrder="2"/>
    </xf>
    <xf numFmtId="3" fontId="16" fillId="5" borderId="35" xfId="1" applyNumberFormat="1" applyFont="1" applyFill="1" applyBorder="1" applyAlignment="1" applyProtection="1">
      <alignment horizontal="center" vertical="center" wrapText="1" readingOrder="2"/>
    </xf>
    <xf numFmtId="3" fontId="3" fillId="5" borderId="1" xfId="1" applyNumberFormat="1" applyFont="1" applyFill="1" applyBorder="1" applyAlignment="1" applyProtection="1">
      <alignment horizontal="center" vertical="center" wrapText="1" readingOrder="2"/>
    </xf>
    <xf numFmtId="0" fontId="4" fillId="2" borderId="23" xfId="0" applyFont="1" applyFill="1" applyBorder="1" applyAlignment="1">
      <alignment horizontal="center" vertical="center" readingOrder="2"/>
    </xf>
    <xf numFmtId="0" fontId="4" fillId="2" borderId="24" xfId="0" applyFont="1" applyFill="1" applyBorder="1" applyAlignment="1">
      <alignment horizontal="center" vertical="center" readingOrder="2"/>
    </xf>
    <xf numFmtId="0" fontId="11" fillId="4" borderId="24" xfId="0" applyFont="1" applyFill="1" applyBorder="1" applyAlignment="1">
      <alignment horizontal="center" vertical="center" wrapText="1" readingOrder="2"/>
    </xf>
    <xf numFmtId="0" fontId="4" fillId="6" borderId="15" xfId="0" applyFont="1" applyFill="1" applyBorder="1" applyAlignment="1">
      <alignment horizontal="center" vertical="center" readingOrder="2"/>
    </xf>
    <xf numFmtId="0" fontId="4" fillId="6" borderId="16" xfId="0" applyFont="1" applyFill="1" applyBorder="1" applyAlignment="1">
      <alignment horizontal="center" vertical="center" readingOrder="2"/>
    </xf>
    <xf numFmtId="0" fontId="4" fillId="6" borderId="17" xfId="0" applyFont="1" applyFill="1" applyBorder="1" applyAlignment="1">
      <alignment horizontal="center" vertical="center" readingOrder="2"/>
    </xf>
    <xf numFmtId="3" fontId="3" fillId="5" borderId="5" xfId="1" applyNumberFormat="1" applyFont="1" applyFill="1" applyBorder="1" applyAlignment="1" applyProtection="1">
      <alignment horizontal="center" vertical="center" wrapText="1" readingOrder="2"/>
    </xf>
    <xf numFmtId="3" fontId="3" fillId="5" borderId="4" xfId="1" applyNumberFormat="1" applyFont="1" applyFill="1" applyBorder="1" applyAlignment="1" applyProtection="1">
      <alignment horizontal="center" vertical="center" wrapText="1" readingOrder="2"/>
    </xf>
    <xf numFmtId="3" fontId="3" fillId="5" borderId="22" xfId="1" applyNumberFormat="1" applyFont="1" applyFill="1" applyBorder="1" applyAlignment="1" applyProtection="1">
      <alignment horizontal="center" vertical="center" wrapText="1" readingOrder="2"/>
    </xf>
    <xf numFmtId="0" fontId="13" fillId="2" borderId="21" xfId="0" applyFont="1" applyFill="1" applyBorder="1" applyAlignment="1">
      <alignment horizontal="center" vertical="center" readingOrder="2"/>
    </xf>
    <xf numFmtId="0" fontId="13" fillId="2" borderId="4" xfId="0" applyFont="1" applyFill="1" applyBorder="1" applyAlignment="1">
      <alignment horizontal="center" vertical="center" readingOrder="2"/>
    </xf>
    <xf numFmtId="0" fontId="13" fillId="2" borderId="22" xfId="0" applyFont="1" applyFill="1" applyBorder="1" applyAlignment="1">
      <alignment horizontal="center" vertical="center" readingOrder="2"/>
    </xf>
    <xf numFmtId="3" fontId="3" fillId="5" borderId="27" xfId="1" applyNumberFormat="1" applyFont="1" applyFill="1" applyBorder="1" applyAlignment="1" applyProtection="1">
      <alignment horizontal="center" vertical="center" wrapText="1" readingOrder="2"/>
    </xf>
    <xf numFmtId="3" fontId="3" fillId="5" borderId="28" xfId="1" applyNumberFormat="1" applyFont="1" applyFill="1" applyBorder="1" applyAlignment="1" applyProtection="1">
      <alignment horizontal="center" vertical="center" wrapText="1" readingOrder="2"/>
    </xf>
    <xf numFmtId="3" fontId="3" fillId="5" borderId="29" xfId="1" applyNumberFormat="1" applyFont="1" applyFill="1" applyBorder="1" applyAlignment="1" applyProtection="1">
      <alignment horizontal="center" vertical="center" wrapText="1" readingOrder="2"/>
    </xf>
    <xf numFmtId="0" fontId="4" fillId="5" borderId="44" xfId="0" applyFont="1" applyFill="1" applyBorder="1" applyAlignment="1">
      <alignment horizontal="center" vertical="center" wrapText="1" readingOrder="2"/>
    </xf>
    <xf numFmtId="0" fontId="4" fillId="5" borderId="28" xfId="0" applyFont="1" applyFill="1" applyBorder="1" applyAlignment="1">
      <alignment horizontal="center" vertical="center" wrapText="1" readingOrder="2"/>
    </xf>
    <xf numFmtId="0" fontId="4" fillId="5" borderId="56" xfId="0" applyFont="1" applyFill="1" applyBorder="1" applyAlignment="1">
      <alignment horizontal="center" vertical="center" wrapText="1" readingOrder="2"/>
    </xf>
    <xf numFmtId="0" fontId="4" fillId="6" borderId="5" xfId="0" applyFont="1" applyFill="1" applyBorder="1" applyAlignment="1">
      <alignment horizontal="center" vertical="center" readingOrder="2"/>
    </xf>
    <xf numFmtId="0" fontId="4" fillId="6" borderId="4" xfId="0" applyFont="1" applyFill="1" applyBorder="1" applyAlignment="1">
      <alignment horizontal="center" vertical="center" readingOrder="2"/>
    </xf>
    <xf numFmtId="0" fontId="4" fillId="6" borderId="6" xfId="0" applyFont="1" applyFill="1" applyBorder="1" applyAlignment="1">
      <alignment horizontal="center" vertical="center" readingOrder="2"/>
    </xf>
    <xf numFmtId="0" fontId="4" fillId="2" borderId="7" xfId="0" applyFont="1" applyFill="1" applyBorder="1" applyAlignment="1">
      <alignment horizontal="center" vertical="center" wrapText="1" readingOrder="2"/>
    </xf>
    <xf numFmtId="0" fontId="4" fillId="2" borderId="3"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9" xfId="0" applyFont="1" applyFill="1" applyBorder="1" applyAlignment="1">
      <alignment horizontal="center" vertical="center" wrapText="1" readingOrder="2"/>
    </xf>
    <xf numFmtId="0" fontId="4" fillId="2" borderId="2"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10" fillId="7" borderId="5" xfId="0" applyFont="1" applyFill="1" applyBorder="1" applyAlignment="1">
      <alignment horizontal="right" vertical="center" wrapText="1" readingOrder="2"/>
    </xf>
    <xf numFmtId="0" fontId="10" fillId="7" borderId="4" xfId="0" applyFont="1" applyFill="1" applyBorder="1" applyAlignment="1">
      <alignment horizontal="right" vertical="center" wrapText="1" readingOrder="2"/>
    </xf>
    <xf numFmtId="0" fontId="10" fillId="7" borderId="6" xfId="0" applyFont="1" applyFill="1" applyBorder="1" applyAlignment="1">
      <alignment horizontal="right" vertical="center" wrapText="1" readingOrder="2"/>
    </xf>
    <xf numFmtId="0" fontId="29" fillId="7" borderId="54" xfId="0" applyFont="1" applyFill="1" applyBorder="1" applyAlignment="1">
      <alignment horizontal="center" vertical="center" wrapText="1" readingOrder="2"/>
    </xf>
    <xf numFmtId="0" fontId="29" fillId="7" borderId="39" xfId="0" applyFont="1" applyFill="1" applyBorder="1" applyAlignment="1">
      <alignment horizontal="center" vertical="center" wrapText="1" readingOrder="2"/>
    </xf>
    <xf numFmtId="0" fontId="29" fillId="7" borderId="40" xfId="0" applyFont="1" applyFill="1" applyBorder="1" applyAlignment="1">
      <alignment horizontal="center" vertical="center" wrapText="1" readingOrder="2"/>
    </xf>
    <xf numFmtId="0" fontId="29" fillId="7" borderId="42" xfId="0" applyFont="1" applyFill="1" applyBorder="1" applyAlignment="1">
      <alignment horizontal="center" vertical="center" wrapText="1" readingOrder="2"/>
    </xf>
    <xf numFmtId="0" fontId="29" fillId="7" borderId="0" xfId="0" applyFont="1" applyFill="1" applyAlignment="1">
      <alignment horizontal="center" vertical="center" wrapText="1" readingOrder="2"/>
    </xf>
    <xf numFmtId="0" fontId="29" fillId="7" borderId="43" xfId="0" applyFont="1" applyFill="1" applyBorder="1" applyAlignment="1">
      <alignment horizontal="center" vertical="center" wrapText="1" readingOrder="2"/>
    </xf>
    <xf numFmtId="0" fontId="29" fillId="7" borderId="47" xfId="0" applyFont="1" applyFill="1" applyBorder="1" applyAlignment="1">
      <alignment horizontal="center" vertical="center" wrapText="1" readingOrder="2"/>
    </xf>
    <xf numFmtId="0" fontId="29" fillId="7" borderId="33" xfId="0" applyFont="1" applyFill="1" applyBorder="1" applyAlignment="1">
      <alignment horizontal="center" vertical="center" wrapText="1" readingOrder="2"/>
    </xf>
    <xf numFmtId="0" fontId="29" fillId="7" borderId="34" xfId="0" applyFont="1" applyFill="1" applyBorder="1" applyAlignment="1">
      <alignment horizontal="center" vertical="center" wrapText="1" readingOrder="2"/>
    </xf>
    <xf numFmtId="0" fontId="15" fillId="6" borderId="15" xfId="0" applyFont="1" applyFill="1" applyBorder="1" applyAlignment="1">
      <alignment horizontal="center" vertical="center" readingOrder="2"/>
    </xf>
    <xf numFmtId="0" fontId="15" fillId="6" borderId="16" xfId="0" applyFont="1" applyFill="1" applyBorder="1" applyAlignment="1">
      <alignment horizontal="center" vertical="center" readingOrder="2"/>
    </xf>
    <xf numFmtId="0" fontId="15" fillId="6" borderId="17" xfId="0" applyFont="1" applyFill="1" applyBorder="1" applyAlignment="1">
      <alignment horizontal="center" vertical="center" readingOrder="2"/>
    </xf>
    <xf numFmtId="0" fontId="4" fillId="2" borderId="21" xfId="0" applyFont="1" applyFill="1" applyBorder="1" applyAlignment="1">
      <alignment horizontal="center" vertical="center" wrapText="1" readingOrder="2"/>
    </xf>
    <xf numFmtId="0" fontId="4" fillId="2" borderId="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2"/>
    </xf>
    <xf numFmtId="0" fontId="4" fillId="2" borderId="5"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0" fontId="4" fillId="4" borderId="21" xfId="0" applyFont="1" applyFill="1" applyBorder="1" applyAlignment="1">
      <alignment horizontal="center" vertical="center" wrapText="1" readingOrder="2"/>
    </xf>
    <xf numFmtId="0" fontId="4" fillId="4" borderId="4" xfId="0" applyFont="1" applyFill="1" applyBorder="1" applyAlignment="1">
      <alignment horizontal="center" vertical="center" wrapText="1" readingOrder="2"/>
    </xf>
    <xf numFmtId="0" fontId="4" fillId="4" borderId="6" xfId="0" applyFont="1" applyFill="1" applyBorder="1" applyAlignment="1">
      <alignment horizontal="center" vertical="center" wrapText="1" readingOrder="2"/>
    </xf>
    <xf numFmtId="0" fontId="4" fillId="5" borderId="44" xfId="0" applyFont="1" applyFill="1" applyBorder="1" applyAlignment="1">
      <alignment horizontal="center" vertical="center" readingOrder="2"/>
    </xf>
    <xf numFmtId="0" fontId="4" fillId="5" borderId="28" xfId="0" applyFont="1" applyFill="1" applyBorder="1" applyAlignment="1">
      <alignment horizontal="center" vertical="center" readingOrder="2"/>
    </xf>
    <xf numFmtId="0" fontId="4" fillId="5" borderId="56" xfId="0" applyFont="1" applyFill="1" applyBorder="1" applyAlignment="1">
      <alignment horizontal="center" vertical="center" readingOrder="2"/>
    </xf>
    <xf numFmtId="0" fontId="15" fillId="6" borderId="15" xfId="0" applyFont="1" applyFill="1" applyBorder="1" applyAlignment="1">
      <alignment horizontal="center" vertical="center" wrapText="1" readingOrder="2"/>
    </xf>
    <xf numFmtId="0" fontId="15" fillId="6" borderId="16" xfId="0" applyFont="1" applyFill="1" applyBorder="1" applyAlignment="1">
      <alignment horizontal="center" vertical="center" wrapText="1" readingOrder="2"/>
    </xf>
    <xf numFmtId="0" fontId="15" fillId="6" borderId="17" xfId="0" applyFont="1" applyFill="1" applyBorder="1" applyAlignment="1">
      <alignment horizontal="center" vertical="center" wrapText="1" readingOrder="2"/>
    </xf>
    <xf numFmtId="0" fontId="4" fillId="2" borderId="21" xfId="0" applyFont="1" applyFill="1" applyBorder="1" applyAlignment="1">
      <alignment horizontal="center" vertical="center" readingOrder="2"/>
    </xf>
    <xf numFmtId="0" fontId="4" fillId="2" borderId="4" xfId="0" applyFont="1" applyFill="1" applyBorder="1" applyAlignment="1">
      <alignment horizontal="center" vertical="center" readingOrder="2"/>
    </xf>
    <xf numFmtId="0" fontId="4" fillId="2" borderId="6" xfId="0" applyFont="1" applyFill="1" applyBorder="1" applyAlignment="1">
      <alignment horizontal="center" vertical="center" readingOrder="2"/>
    </xf>
    <xf numFmtId="0" fontId="4" fillId="2" borderId="5" xfId="0" applyFont="1" applyFill="1" applyBorder="1" applyAlignment="1">
      <alignment horizontal="center" vertical="center" readingOrder="2"/>
    </xf>
    <xf numFmtId="0" fontId="4" fillId="2" borderId="22" xfId="0" applyFont="1" applyFill="1" applyBorder="1" applyAlignment="1">
      <alignment horizontal="center" vertical="center" readingOrder="2"/>
    </xf>
    <xf numFmtId="0" fontId="12" fillId="4" borderId="21" xfId="0" applyFont="1" applyFill="1" applyBorder="1" applyAlignment="1">
      <alignment horizontal="right" vertical="center" readingOrder="2"/>
    </xf>
    <xf numFmtId="0" fontId="12" fillId="4" borderId="4" xfId="0" applyFont="1" applyFill="1" applyBorder="1" applyAlignment="1">
      <alignment horizontal="right" vertical="center" readingOrder="2"/>
    </xf>
    <xf numFmtId="0" fontId="12" fillId="4" borderId="6" xfId="0" applyFont="1" applyFill="1" applyBorder="1" applyAlignment="1">
      <alignment horizontal="right" vertical="center" readingOrder="2"/>
    </xf>
    <xf numFmtId="0" fontId="12" fillId="4" borderId="41" xfId="0" applyFont="1" applyFill="1" applyBorder="1" applyAlignment="1">
      <alignment horizontal="right" vertical="center" wrapText="1" readingOrder="2"/>
    </xf>
    <xf numFmtId="0" fontId="12" fillId="4" borderId="3" xfId="0" applyFont="1" applyFill="1" applyBorder="1" applyAlignment="1">
      <alignment horizontal="right" vertical="center" wrapText="1" readingOrder="2"/>
    </xf>
    <xf numFmtId="0" fontId="12" fillId="4" borderId="8" xfId="0" applyFont="1" applyFill="1" applyBorder="1" applyAlignment="1">
      <alignment horizontal="right" vertical="center" wrapText="1" readingOrder="2"/>
    </xf>
    <xf numFmtId="0" fontId="3" fillId="7" borderId="7" xfId="0" applyFont="1" applyFill="1" applyBorder="1" applyAlignment="1" applyProtection="1">
      <alignment horizontal="center" vertical="center" readingOrder="2"/>
      <protection locked="0"/>
    </xf>
    <xf numFmtId="0" fontId="3" fillId="7" borderId="8" xfId="0" applyFont="1" applyFill="1" applyBorder="1" applyAlignment="1" applyProtection="1">
      <alignment horizontal="center" vertical="center" readingOrder="2"/>
      <protection locked="0"/>
    </xf>
    <xf numFmtId="0" fontId="13" fillId="4" borderId="21" xfId="0" applyFont="1" applyFill="1" applyBorder="1" applyAlignment="1">
      <alignment horizontal="right" vertical="center" wrapText="1" readingOrder="2"/>
    </xf>
    <xf numFmtId="0" fontId="13" fillId="4" borderId="4" xfId="0" applyFont="1" applyFill="1" applyBorder="1" applyAlignment="1">
      <alignment horizontal="right" vertical="center" wrapText="1" readingOrder="2"/>
    </xf>
    <xf numFmtId="0" fontId="13" fillId="4" borderId="6" xfId="0" applyFont="1" applyFill="1" applyBorder="1" applyAlignment="1">
      <alignment horizontal="right" vertical="center" wrapText="1" readingOrder="2"/>
    </xf>
    <xf numFmtId="3" fontId="4" fillId="5" borderId="27" xfId="1" applyNumberFormat="1" applyFont="1" applyFill="1" applyBorder="1" applyAlignment="1" applyProtection="1">
      <alignment horizontal="center" vertical="center" readingOrder="2"/>
    </xf>
    <xf numFmtId="3" fontId="4" fillId="5" borderId="28" xfId="1" applyNumberFormat="1" applyFont="1" applyFill="1" applyBorder="1" applyAlignment="1" applyProtection="1">
      <alignment horizontal="center" vertical="center" readingOrder="2"/>
    </xf>
    <xf numFmtId="3" fontId="4" fillId="5" borderId="29" xfId="1" applyNumberFormat="1" applyFont="1" applyFill="1" applyBorder="1" applyAlignment="1" applyProtection="1">
      <alignment horizontal="center" vertical="center" readingOrder="2"/>
    </xf>
    <xf numFmtId="0" fontId="11" fillId="2" borderId="5" xfId="0" applyFont="1" applyFill="1" applyBorder="1" applyAlignment="1">
      <alignment horizontal="center" vertical="center" readingOrder="2"/>
    </xf>
    <xf numFmtId="0" fontId="11" fillId="2" borderId="6" xfId="0" applyFont="1" applyFill="1" applyBorder="1" applyAlignment="1">
      <alignment horizontal="center" vertical="center" readingOrder="2"/>
    </xf>
    <xf numFmtId="0" fontId="11" fillId="2" borderId="5" xfId="0" applyFont="1" applyFill="1" applyBorder="1" applyAlignment="1">
      <alignment horizontal="center" vertical="center" wrapText="1" readingOrder="2"/>
    </xf>
    <xf numFmtId="0" fontId="11" fillId="2" borderId="4" xfId="0" applyFont="1" applyFill="1" applyBorder="1" applyAlignment="1">
      <alignment horizontal="center" vertical="center" readingOrder="2"/>
    </xf>
    <xf numFmtId="0" fontId="3" fillId="7" borderId="5" xfId="0" applyFont="1" applyFill="1" applyBorder="1" applyAlignment="1">
      <alignment horizontal="right" vertical="center" readingOrder="2"/>
    </xf>
    <xf numFmtId="0" fontId="3" fillId="7" borderId="6" xfId="0" applyFont="1" applyFill="1" applyBorder="1" applyAlignment="1">
      <alignment horizontal="right" vertical="center" readingOrder="2"/>
    </xf>
    <xf numFmtId="0" fontId="3" fillId="7" borderId="5" xfId="1" applyNumberFormat="1" applyFont="1" applyFill="1" applyBorder="1" applyAlignment="1">
      <alignment horizontal="right" vertical="center" readingOrder="2"/>
    </xf>
    <xf numFmtId="0" fontId="3" fillId="7" borderId="6" xfId="1" applyNumberFormat="1" applyFont="1" applyFill="1" applyBorder="1" applyAlignment="1">
      <alignment horizontal="right" vertical="center" readingOrder="2"/>
    </xf>
    <xf numFmtId="0" fontId="3" fillId="5" borderId="5" xfId="1" applyNumberFormat="1" applyFont="1" applyFill="1" applyBorder="1" applyAlignment="1">
      <alignment horizontal="center" vertical="center" readingOrder="2"/>
    </xf>
    <xf numFmtId="0" fontId="3" fillId="5" borderId="4" xfId="1" applyNumberFormat="1" applyFont="1" applyFill="1" applyBorder="1" applyAlignment="1">
      <alignment horizontal="center" vertical="center" readingOrder="2"/>
    </xf>
    <xf numFmtId="0" fontId="3" fillId="5" borderId="6" xfId="1" applyNumberFormat="1" applyFont="1" applyFill="1" applyBorder="1" applyAlignment="1">
      <alignment horizontal="center" vertical="center" readingOrder="2"/>
    </xf>
    <xf numFmtId="0" fontId="4" fillId="5" borderId="5" xfId="0" applyFont="1" applyFill="1" applyBorder="1" applyAlignment="1">
      <alignment horizontal="center" vertical="center" readingOrder="2"/>
    </xf>
    <xf numFmtId="0" fontId="4" fillId="5" borderId="4" xfId="0" applyFont="1" applyFill="1" applyBorder="1" applyAlignment="1">
      <alignment horizontal="center" vertical="center" readingOrder="2"/>
    </xf>
    <xf numFmtId="0" fontId="4" fillId="5" borderId="6" xfId="0" applyFont="1" applyFill="1" applyBorder="1" applyAlignment="1">
      <alignment horizontal="center" vertical="center" readingOrder="2"/>
    </xf>
    <xf numFmtId="3" fontId="3" fillId="7" borderId="5" xfId="1" applyNumberFormat="1" applyFont="1" applyFill="1" applyBorder="1" applyAlignment="1" applyProtection="1">
      <alignment horizontal="center" vertical="center" readingOrder="2"/>
      <protection locked="0"/>
    </xf>
    <xf numFmtId="3" fontId="3" fillId="7" borderId="6" xfId="1" applyNumberFormat="1" applyFont="1" applyFill="1" applyBorder="1" applyAlignment="1" applyProtection="1">
      <alignment horizontal="center" vertical="center" readingOrder="2"/>
      <protection locked="0"/>
    </xf>
    <xf numFmtId="3" fontId="3" fillId="5" borderId="5" xfId="0" applyNumberFormat="1" applyFont="1" applyFill="1" applyBorder="1" applyAlignment="1">
      <alignment horizontal="center" vertical="center" readingOrder="2"/>
    </xf>
    <xf numFmtId="3" fontId="3" fillId="5" borderId="4" xfId="0" applyNumberFormat="1" applyFont="1" applyFill="1" applyBorder="1" applyAlignment="1">
      <alignment horizontal="center" vertical="center" readingOrder="2"/>
    </xf>
    <xf numFmtId="3" fontId="3" fillId="5" borderId="22" xfId="0" applyNumberFormat="1" applyFont="1" applyFill="1" applyBorder="1" applyAlignment="1">
      <alignment horizontal="center" vertical="center" readingOrder="2"/>
    </xf>
    <xf numFmtId="0" fontId="3" fillId="5" borderId="27" xfId="1" applyNumberFormat="1" applyFont="1" applyFill="1" applyBorder="1" applyAlignment="1">
      <alignment horizontal="center" vertical="center" readingOrder="2"/>
    </xf>
    <xf numFmtId="0" fontId="3" fillId="5" borderId="28" xfId="1" applyNumberFormat="1" applyFont="1" applyFill="1" applyBorder="1" applyAlignment="1">
      <alignment horizontal="center" vertical="center" readingOrder="2"/>
    </xf>
    <xf numFmtId="0" fontId="3" fillId="5" borderId="29" xfId="1" applyNumberFormat="1" applyFont="1" applyFill="1" applyBorder="1" applyAlignment="1">
      <alignment horizontal="center" vertical="center" readingOrder="2"/>
    </xf>
    <xf numFmtId="3" fontId="3" fillId="5" borderId="27" xfId="0" applyNumberFormat="1" applyFont="1" applyFill="1" applyBorder="1" applyAlignment="1">
      <alignment horizontal="center" vertical="center" readingOrder="2"/>
    </xf>
    <xf numFmtId="3" fontId="3" fillId="5" borderId="28" xfId="0" applyNumberFormat="1" applyFont="1" applyFill="1" applyBorder="1" applyAlignment="1">
      <alignment horizontal="center" vertical="center" readingOrder="2"/>
    </xf>
    <xf numFmtId="3" fontId="3" fillId="5" borderId="29" xfId="0" applyNumberFormat="1" applyFont="1" applyFill="1" applyBorder="1" applyAlignment="1">
      <alignment horizontal="center" vertical="center" readingOrder="2"/>
    </xf>
    <xf numFmtId="3" fontId="11" fillId="5" borderId="27" xfId="0" applyNumberFormat="1" applyFont="1" applyFill="1" applyBorder="1" applyAlignment="1">
      <alignment horizontal="center" vertical="center" readingOrder="2"/>
    </xf>
    <xf numFmtId="3" fontId="11" fillId="5" borderId="56" xfId="0" applyNumberFormat="1" applyFont="1" applyFill="1" applyBorder="1" applyAlignment="1">
      <alignment horizontal="center" vertical="center" readingOrder="2"/>
    </xf>
    <xf numFmtId="3" fontId="3" fillId="5" borderId="27" xfId="1" applyNumberFormat="1" applyFont="1" applyFill="1" applyBorder="1" applyAlignment="1" applyProtection="1">
      <alignment horizontal="center" vertical="center" readingOrder="2"/>
    </xf>
    <xf numFmtId="3" fontId="3" fillId="5" borderId="56" xfId="1" applyNumberFormat="1" applyFont="1" applyFill="1" applyBorder="1" applyAlignment="1" applyProtection="1">
      <alignment horizontal="center" vertical="center" readingOrder="2"/>
    </xf>
    <xf numFmtId="0" fontId="3" fillId="5" borderId="22" xfId="1" applyNumberFormat="1" applyFont="1" applyFill="1" applyBorder="1" applyAlignment="1">
      <alignment horizontal="center" vertical="center" readingOrder="2"/>
    </xf>
    <xf numFmtId="3" fontId="11" fillId="5" borderId="5" xfId="0" applyNumberFormat="1" applyFont="1" applyFill="1" applyBorder="1" applyAlignment="1">
      <alignment horizontal="center" vertical="center" readingOrder="2"/>
    </xf>
    <xf numFmtId="3" fontId="11" fillId="5" borderId="6" xfId="0" applyNumberFormat="1" applyFont="1" applyFill="1" applyBorder="1" applyAlignment="1">
      <alignment horizontal="center" vertical="center" readingOrder="2"/>
    </xf>
    <xf numFmtId="0" fontId="11" fillId="4" borderId="1" xfId="0" applyFont="1" applyFill="1" applyBorder="1" applyAlignment="1">
      <alignment horizontal="center" vertical="center" readingOrder="2"/>
    </xf>
    <xf numFmtId="0" fontId="11" fillId="4" borderId="24" xfId="0" applyFont="1" applyFill="1" applyBorder="1" applyAlignment="1">
      <alignment horizontal="center" vertical="center" readingOrder="2"/>
    </xf>
    <xf numFmtId="0" fontId="11" fillId="4" borderId="5" xfId="0" applyFont="1" applyFill="1" applyBorder="1" applyAlignment="1">
      <alignment horizontal="center" vertical="center" readingOrder="2"/>
    </xf>
    <xf numFmtId="0" fontId="11" fillId="4" borderId="6" xfId="0" applyFont="1" applyFill="1" applyBorder="1" applyAlignment="1">
      <alignment horizontal="center" vertical="center" readingOrder="2"/>
    </xf>
    <xf numFmtId="0" fontId="11" fillId="2" borderId="22" xfId="0" applyFont="1" applyFill="1" applyBorder="1" applyAlignment="1">
      <alignment horizontal="center" vertical="center" readingOrder="2"/>
    </xf>
    <xf numFmtId="0" fontId="11" fillId="4" borderId="21" xfId="0" applyFont="1" applyFill="1" applyBorder="1" applyAlignment="1">
      <alignment horizontal="center" vertical="center" readingOrder="2"/>
    </xf>
    <xf numFmtId="0" fontId="11" fillId="4" borderId="4" xfId="0" applyFont="1" applyFill="1" applyBorder="1" applyAlignment="1">
      <alignment horizontal="center" vertical="center" readingOrder="2"/>
    </xf>
    <xf numFmtId="0" fontId="3" fillId="7" borderId="5" xfId="1" applyNumberFormat="1" applyFont="1" applyFill="1" applyBorder="1" applyAlignment="1" applyProtection="1">
      <alignment horizontal="center" vertical="center" wrapText="1" readingOrder="2"/>
      <protection locked="0"/>
    </xf>
    <xf numFmtId="0" fontId="3" fillId="7" borderId="6" xfId="1" applyNumberFormat="1" applyFont="1" applyFill="1" applyBorder="1" applyAlignment="1" applyProtection="1">
      <alignment horizontal="center" vertical="center" wrapText="1" readingOrder="2"/>
      <protection locked="0"/>
    </xf>
    <xf numFmtId="3" fontId="3" fillId="5" borderId="5" xfId="1" applyNumberFormat="1" applyFont="1" applyFill="1" applyBorder="1" applyAlignment="1">
      <alignment horizontal="center" vertical="center" wrapText="1" readingOrder="2"/>
    </xf>
    <xf numFmtId="3" fontId="3" fillId="5" borderId="4" xfId="1" applyNumberFormat="1" applyFont="1" applyFill="1" applyBorder="1" applyAlignment="1">
      <alignment horizontal="center" vertical="center" wrapText="1" readingOrder="2"/>
    </xf>
    <xf numFmtId="3" fontId="3" fillId="5" borderId="22" xfId="1" applyNumberFormat="1" applyFont="1" applyFill="1" applyBorder="1" applyAlignment="1">
      <alignment horizontal="center" vertical="center" wrapText="1" readingOrder="2"/>
    </xf>
    <xf numFmtId="0" fontId="11" fillId="4" borderId="23" xfId="0" applyFont="1" applyFill="1" applyBorder="1" applyAlignment="1">
      <alignment horizontal="center" vertical="center" wrapText="1" readingOrder="2"/>
    </xf>
    <xf numFmtId="3" fontId="3" fillId="5" borderId="1" xfId="1" applyNumberFormat="1" applyFont="1" applyFill="1" applyBorder="1" applyAlignment="1">
      <alignment horizontal="center" vertical="center" wrapText="1" readingOrder="2"/>
    </xf>
    <xf numFmtId="3" fontId="3" fillId="5" borderId="24" xfId="1" applyNumberFormat="1" applyFont="1" applyFill="1" applyBorder="1" applyAlignment="1">
      <alignment horizontal="center" vertical="center" wrapText="1" readingOrder="2"/>
    </xf>
    <xf numFmtId="3" fontId="3" fillId="5" borderId="32" xfId="1" applyNumberFormat="1" applyFont="1" applyFill="1" applyBorder="1" applyAlignment="1">
      <alignment horizontal="center" vertical="center" wrapText="1" readingOrder="2"/>
    </xf>
    <xf numFmtId="3" fontId="3" fillId="5" borderId="35" xfId="1" applyNumberFormat="1" applyFont="1" applyFill="1" applyBorder="1" applyAlignment="1">
      <alignment horizontal="center" vertical="center" wrapText="1" readingOrder="2"/>
    </xf>
    <xf numFmtId="3" fontId="3" fillId="7" borderId="1" xfId="1" applyNumberFormat="1" applyFont="1" applyFill="1" applyBorder="1" applyAlignment="1" applyProtection="1">
      <alignment horizontal="center" vertical="center" readingOrder="2"/>
      <protection locked="0"/>
    </xf>
    <xf numFmtId="3" fontId="3" fillId="7" borderId="24" xfId="1" applyNumberFormat="1" applyFont="1" applyFill="1" applyBorder="1" applyAlignment="1" applyProtection="1">
      <alignment horizontal="center" vertical="center" readingOrder="2"/>
      <protection locked="0"/>
    </xf>
    <xf numFmtId="3" fontId="3" fillId="7" borderId="32" xfId="1" applyNumberFormat="1" applyFont="1" applyFill="1" applyBorder="1" applyAlignment="1" applyProtection="1">
      <alignment horizontal="center" vertical="center" readingOrder="2"/>
      <protection locked="0"/>
    </xf>
    <xf numFmtId="3" fontId="3" fillId="7" borderId="35" xfId="1" applyNumberFormat="1" applyFont="1" applyFill="1" applyBorder="1" applyAlignment="1" applyProtection="1">
      <alignment horizontal="center" vertical="center" readingOrder="2"/>
      <protection locked="0"/>
    </xf>
    <xf numFmtId="0" fontId="12" fillId="2" borderId="5" xfId="0" applyFont="1" applyFill="1" applyBorder="1" applyAlignment="1">
      <alignment horizontal="center" vertical="center" wrapText="1" readingOrder="2"/>
    </xf>
    <xf numFmtId="0" fontId="12" fillId="2" borderId="6" xfId="0" applyFont="1" applyFill="1" applyBorder="1" applyAlignment="1">
      <alignment horizontal="center" vertical="center" wrapText="1" readingOrder="2"/>
    </xf>
    <xf numFmtId="172" fontId="3" fillId="5" borderId="27" xfId="1" applyNumberFormat="1" applyFont="1" applyFill="1" applyBorder="1" applyAlignment="1" applyProtection="1">
      <alignment horizontal="center" vertical="center" readingOrder="2"/>
    </xf>
    <xf numFmtId="172" fontId="3" fillId="5" borderId="56" xfId="1" applyNumberFormat="1" applyFont="1" applyFill="1" applyBorder="1" applyAlignment="1" applyProtection="1">
      <alignment horizontal="center" vertical="center" readingOrder="2"/>
    </xf>
    <xf numFmtId="171" fontId="3" fillId="5" borderId="27" xfId="1" applyNumberFormat="1" applyFont="1" applyFill="1" applyBorder="1" applyAlignment="1" applyProtection="1">
      <alignment horizontal="center" vertical="center" readingOrder="2"/>
    </xf>
    <xf numFmtId="171" fontId="3" fillId="5" borderId="56" xfId="1" applyNumberFormat="1" applyFont="1" applyFill="1" applyBorder="1" applyAlignment="1" applyProtection="1">
      <alignment horizontal="center" vertical="center" readingOrder="2"/>
    </xf>
    <xf numFmtId="168" fontId="3" fillId="5" borderId="27" xfId="0" applyNumberFormat="1" applyFont="1" applyFill="1" applyBorder="1" applyAlignment="1">
      <alignment horizontal="center" vertical="center" readingOrder="2"/>
    </xf>
    <xf numFmtId="168" fontId="3" fillId="5" borderId="28" xfId="0" applyNumberFormat="1" applyFont="1" applyFill="1" applyBorder="1" applyAlignment="1">
      <alignment horizontal="center" vertical="center" readingOrder="2"/>
    </xf>
    <xf numFmtId="168" fontId="3" fillId="5" borderId="29" xfId="0" applyNumberFormat="1" applyFont="1" applyFill="1" applyBorder="1" applyAlignment="1">
      <alignment horizontal="center" vertical="center" readingOrder="2"/>
    </xf>
    <xf numFmtId="172" fontId="3" fillId="7" borderId="5" xfId="1" applyNumberFormat="1" applyFont="1" applyFill="1" applyBorder="1" applyAlignment="1" applyProtection="1">
      <alignment horizontal="center" vertical="center" readingOrder="2"/>
      <protection locked="0"/>
    </xf>
    <xf numFmtId="172" fontId="3" fillId="7" borderId="6" xfId="1" applyNumberFormat="1" applyFont="1" applyFill="1" applyBorder="1" applyAlignment="1" applyProtection="1">
      <alignment horizontal="center" vertical="center" readingOrder="2"/>
      <protection locked="0"/>
    </xf>
    <xf numFmtId="171" fontId="3" fillId="7" borderId="5" xfId="1" applyNumberFormat="1" applyFont="1" applyFill="1" applyBorder="1" applyAlignment="1" applyProtection="1">
      <alignment horizontal="center" vertical="center" readingOrder="2"/>
      <protection locked="0"/>
    </xf>
    <xf numFmtId="171" fontId="3" fillId="7" borderId="6" xfId="1" applyNumberFormat="1" applyFont="1" applyFill="1" applyBorder="1" applyAlignment="1" applyProtection="1">
      <alignment horizontal="center" vertical="center" readingOrder="2"/>
      <protection locked="0"/>
    </xf>
    <xf numFmtId="168" fontId="3" fillId="5" borderId="5" xfId="0" applyNumberFormat="1" applyFont="1" applyFill="1" applyBorder="1" applyAlignment="1">
      <alignment horizontal="center" vertical="center" readingOrder="2"/>
    </xf>
    <xf numFmtId="168" fontId="3" fillId="5" borderId="4" xfId="0" applyNumberFormat="1" applyFont="1" applyFill="1" applyBorder="1" applyAlignment="1">
      <alignment horizontal="center" vertical="center" readingOrder="2"/>
    </xf>
    <xf numFmtId="168" fontId="3" fillId="5" borderId="22" xfId="0" applyNumberFormat="1" applyFont="1" applyFill="1" applyBorder="1" applyAlignment="1">
      <alignment horizontal="center" vertical="center" readingOrder="2"/>
    </xf>
    <xf numFmtId="0" fontId="0" fillId="0" borderId="0" xfId="0" applyAlignment="1">
      <alignment horizontal="center"/>
    </xf>
    <xf numFmtId="3" fontId="0" fillId="7" borderId="32" xfId="0" applyNumberFormat="1" applyFill="1" applyBorder="1" applyAlignment="1" applyProtection="1">
      <alignment horizontal="center" vertical="center"/>
      <protection locked="0"/>
    </xf>
    <xf numFmtId="3" fontId="0" fillId="7" borderId="35" xfId="0" applyNumberFormat="1" applyFill="1" applyBorder="1" applyAlignment="1" applyProtection="1">
      <alignment horizontal="center" vertical="center"/>
      <protection locked="0"/>
    </xf>
    <xf numFmtId="3" fontId="3" fillId="7" borderId="26" xfId="0" applyNumberFormat="1" applyFont="1" applyFill="1" applyBorder="1" applyAlignment="1" applyProtection="1">
      <alignment horizontal="center" vertical="center" readingOrder="2"/>
      <protection locked="0"/>
    </xf>
    <xf numFmtId="3" fontId="3" fillId="7" borderId="32" xfId="0" applyNumberFormat="1" applyFont="1" applyFill="1" applyBorder="1" applyAlignment="1" applyProtection="1">
      <alignment horizontal="center" vertical="center" readingOrder="2"/>
      <protection locked="0"/>
    </xf>
    <xf numFmtId="171" fontId="11" fillId="5" borderId="5" xfId="0" applyNumberFormat="1" applyFont="1" applyFill="1" applyBorder="1" applyAlignment="1">
      <alignment horizontal="center" vertical="center" readingOrder="2"/>
    </xf>
    <xf numFmtId="171" fontId="11" fillId="5" borderId="6" xfId="0" applyNumberFormat="1" applyFont="1" applyFill="1" applyBorder="1" applyAlignment="1">
      <alignment horizontal="center" vertical="center" readingOrder="2"/>
    </xf>
    <xf numFmtId="4" fontId="11" fillId="5" borderId="5" xfId="0" applyNumberFormat="1" applyFont="1" applyFill="1" applyBorder="1" applyAlignment="1">
      <alignment horizontal="center" vertical="center" readingOrder="2"/>
    </xf>
    <xf numFmtId="4" fontId="11" fillId="5" borderId="6" xfId="0" applyNumberFormat="1" applyFont="1" applyFill="1" applyBorder="1" applyAlignment="1">
      <alignment horizontal="center" vertical="center" readingOrder="2"/>
    </xf>
    <xf numFmtId="173" fontId="11" fillId="5" borderId="27" xfId="0" applyNumberFormat="1" applyFont="1" applyFill="1" applyBorder="1" applyAlignment="1">
      <alignment horizontal="center" vertical="center" readingOrder="2"/>
    </xf>
    <xf numFmtId="173" fontId="11" fillId="5" borderId="56" xfId="0" applyNumberFormat="1" applyFont="1" applyFill="1" applyBorder="1" applyAlignment="1">
      <alignment horizontal="center" vertical="center" readingOrder="2"/>
    </xf>
    <xf numFmtId="0" fontId="11" fillId="2" borderId="23" xfId="0" applyFont="1" applyFill="1" applyBorder="1" applyAlignment="1">
      <alignment horizontal="center" vertical="center" readingOrder="2"/>
    </xf>
    <xf numFmtId="0" fontId="11" fillId="4" borderId="1" xfId="0" applyFont="1" applyFill="1" applyBorder="1" applyAlignment="1">
      <alignment horizontal="right" vertical="center" readingOrder="2"/>
    </xf>
    <xf numFmtId="0" fontId="11" fillId="4" borderId="32" xfId="0" applyFont="1" applyFill="1" applyBorder="1" applyAlignment="1">
      <alignment horizontal="right" vertical="center" readingOrder="2"/>
    </xf>
    <xf numFmtId="0" fontId="3" fillId="7" borderId="1" xfId="0" applyFont="1" applyFill="1" applyBorder="1" applyAlignment="1" applyProtection="1">
      <alignment horizontal="right" vertical="top" wrapText="1" readingOrder="2"/>
      <protection locked="0"/>
    </xf>
    <xf numFmtId="0" fontId="3" fillId="7" borderId="24" xfId="0" applyFont="1" applyFill="1" applyBorder="1" applyAlignment="1" applyProtection="1">
      <alignment horizontal="right" vertical="top" wrapText="1" readingOrder="2"/>
      <protection locked="0"/>
    </xf>
    <xf numFmtId="0" fontId="4" fillId="2" borderId="19" xfId="0" applyFont="1" applyFill="1" applyBorder="1" applyAlignment="1">
      <alignment horizontal="center" vertical="center" readingOrder="2"/>
    </xf>
    <xf numFmtId="0" fontId="4" fillId="2" borderId="20" xfId="0" applyFont="1" applyFill="1" applyBorder="1" applyAlignment="1">
      <alignment horizontal="center" vertical="center" readingOrder="2"/>
    </xf>
    <xf numFmtId="0" fontId="4" fillId="4" borderId="23" xfId="0" applyFont="1" applyFill="1" applyBorder="1" applyAlignment="1">
      <alignment horizontal="center" vertical="center" readingOrder="2"/>
    </xf>
    <xf numFmtId="0" fontId="4" fillId="4" borderId="26" xfId="0" applyFont="1" applyFill="1" applyBorder="1" applyAlignment="1">
      <alignment horizontal="center" vertical="center" readingOrder="2"/>
    </xf>
    <xf numFmtId="0" fontId="4" fillId="4" borderId="32" xfId="0" applyFont="1" applyFill="1" applyBorder="1" applyAlignment="1">
      <alignment horizontal="center" vertical="center" readingOrder="2"/>
    </xf>
    <xf numFmtId="0" fontId="3" fillId="7" borderId="32" xfId="0" applyFont="1" applyFill="1" applyBorder="1" applyAlignment="1" applyProtection="1">
      <alignment horizontal="right" vertical="top" wrapText="1" readingOrder="2"/>
      <protection locked="0"/>
    </xf>
    <xf numFmtId="0" fontId="4" fillId="4" borderId="18" xfId="0" applyFont="1" applyFill="1" applyBorder="1" applyAlignment="1">
      <alignment horizontal="center" vertical="center" readingOrder="2"/>
    </xf>
    <xf numFmtId="0" fontId="4" fillId="4" borderId="19" xfId="0" applyFont="1" applyFill="1" applyBorder="1" applyAlignment="1">
      <alignment horizontal="center" vertical="center" readingOrder="2"/>
    </xf>
    <xf numFmtId="0" fontId="3" fillId="7" borderId="19" xfId="0" applyFont="1" applyFill="1" applyBorder="1" applyAlignment="1" applyProtection="1">
      <alignment vertical="top" wrapText="1" readingOrder="2"/>
      <protection locked="0"/>
    </xf>
    <xf numFmtId="0" fontId="3" fillId="7" borderId="1" xfId="0" applyFont="1" applyFill="1" applyBorder="1" applyAlignment="1" applyProtection="1">
      <alignment vertical="top" wrapText="1" readingOrder="2"/>
      <protection locked="0"/>
    </xf>
    <xf numFmtId="0" fontId="3" fillId="7" borderId="32" xfId="0" applyFont="1" applyFill="1" applyBorder="1" applyAlignment="1" applyProtection="1">
      <alignment vertical="top" wrapText="1" readingOrder="2"/>
      <protection locked="0"/>
    </xf>
    <xf numFmtId="0" fontId="3" fillId="7" borderId="55" xfId="0" applyFont="1" applyFill="1" applyBorder="1" applyAlignment="1" applyProtection="1">
      <alignment horizontal="right" vertical="top" wrapText="1" readingOrder="2"/>
      <protection locked="0"/>
    </xf>
    <xf numFmtId="0" fontId="3" fillId="7" borderId="39" xfId="0" applyFont="1" applyFill="1" applyBorder="1" applyAlignment="1" applyProtection="1">
      <alignment horizontal="right" vertical="top" wrapText="1" readingOrder="2"/>
      <protection locked="0"/>
    </xf>
    <xf numFmtId="0" fontId="3" fillId="7" borderId="40" xfId="0" applyFont="1" applyFill="1" applyBorder="1" applyAlignment="1" applyProtection="1">
      <alignment horizontal="right" vertical="top" wrapText="1" readingOrder="2"/>
      <protection locked="0"/>
    </xf>
    <xf numFmtId="0" fontId="3" fillId="7" borderId="11" xfId="0" applyFont="1" applyFill="1" applyBorder="1" applyAlignment="1" applyProtection="1">
      <alignment horizontal="right" vertical="top" wrapText="1" readingOrder="2"/>
      <protection locked="0"/>
    </xf>
    <xf numFmtId="0" fontId="3" fillId="7" borderId="59" xfId="0" applyFont="1" applyFill="1" applyBorder="1" applyAlignment="1" applyProtection="1">
      <alignment horizontal="right" vertical="top" wrapText="1" readingOrder="2"/>
      <protection locked="0"/>
    </xf>
    <xf numFmtId="0" fontId="3" fillId="7" borderId="7" xfId="0" applyFont="1" applyFill="1" applyBorder="1" applyAlignment="1" applyProtection="1">
      <alignment horizontal="right" vertical="top" wrapText="1" readingOrder="2"/>
      <protection locked="0"/>
    </xf>
    <xf numFmtId="0" fontId="3" fillId="7" borderId="1" xfId="0" applyFont="1" applyFill="1" applyBorder="1" applyAlignment="1">
      <alignment horizontal="center" vertical="center" readingOrder="2"/>
    </xf>
    <xf numFmtId="0" fontId="4" fillId="2" borderId="18" xfId="0" applyFont="1" applyFill="1" applyBorder="1" applyAlignment="1">
      <alignment horizontal="center" vertical="center" readingOrder="2"/>
    </xf>
    <xf numFmtId="0" fontId="22" fillId="6" borderId="14" xfId="0" applyFont="1" applyFill="1" applyBorder="1" applyAlignment="1">
      <alignment horizontal="center" vertical="center" readingOrder="2"/>
    </xf>
    <xf numFmtId="0" fontId="22" fillId="6" borderId="21" xfId="0" applyFont="1" applyFill="1" applyBorder="1" applyAlignment="1">
      <alignment horizontal="center" vertical="center" readingOrder="2"/>
    </xf>
    <xf numFmtId="0" fontId="22" fillId="6" borderId="4" xfId="0" applyFont="1" applyFill="1" applyBorder="1" applyAlignment="1">
      <alignment horizontal="center" vertical="center" readingOrder="2"/>
    </xf>
    <xf numFmtId="0" fontId="22" fillId="6" borderId="22" xfId="0" applyFont="1" applyFill="1" applyBorder="1" applyAlignment="1">
      <alignment horizontal="center" vertical="center" readingOrder="2"/>
    </xf>
    <xf numFmtId="0" fontId="2" fillId="7" borderId="1" xfId="0" applyFont="1" applyFill="1" applyBorder="1" applyAlignment="1" applyProtection="1">
      <alignment horizontal="right" vertical="center" wrapText="1" readingOrder="2"/>
      <protection locked="0"/>
    </xf>
    <xf numFmtId="0" fontId="2" fillId="7" borderId="24" xfId="0" applyFont="1" applyFill="1" applyBorder="1" applyAlignment="1" applyProtection="1">
      <alignment horizontal="right" vertical="center" wrapText="1" readingOrder="2"/>
      <protection locked="0"/>
    </xf>
    <xf numFmtId="0" fontId="4" fillId="4" borderId="41" xfId="0" applyFont="1" applyFill="1" applyBorder="1" applyAlignment="1">
      <alignment horizontal="center" vertical="center" wrapText="1" readingOrder="2"/>
    </xf>
    <xf numFmtId="0" fontId="4" fillId="4" borderId="3" xfId="0" applyFont="1" applyFill="1" applyBorder="1" applyAlignment="1">
      <alignment horizontal="center" vertical="center" wrapText="1" readingOrder="2"/>
    </xf>
    <xf numFmtId="0" fontId="4" fillId="4" borderId="8" xfId="0" applyFont="1" applyFill="1" applyBorder="1" applyAlignment="1">
      <alignment horizontal="center" vertical="center" wrapText="1" readingOrder="2"/>
    </xf>
    <xf numFmtId="0" fontId="4" fillId="4" borderId="7" xfId="0" applyFont="1" applyFill="1" applyBorder="1" applyAlignment="1">
      <alignment horizontal="center" vertical="center" wrapText="1" readingOrder="2"/>
    </xf>
    <xf numFmtId="0" fontId="3" fillId="7" borderId="1" xfId="0" applyFont="1" applyFill="1" applyBorder="1" applyAlignment="1" applyProtection="1">
      <alignment horizontal="right" vertical="center" wrapText="1" readingOrder="2"/>
      <protection locked="0"/>
    </xf>
    <xf numFmtId="0" fontId="3" fillId="7" borderId="24" xfId="0" applyFont="1" applyFill="1" applyBorder="1" applyAlignment="1" applyProtection="1">
      <alignment horizontal="right" vertical="center" wrapText="1" readingOrder="2"/>
      <protection locked="0"/>
    </xf>
    <xf numFmtId="0" fontId="3" fillId="7" borderId="32" xfId="0" applyFont="1" applyFill="1" applyBorder="1" applyAlignment="1" applyProtection="1">
      <alignment horizontal="right" vertical="center" wrapText="1" readingOrder="2"/>
      <protection locked="0"/>
    </xf>
    <xf numFmtId="0" fontId="3" fillId="7" borderId="35" xfId="0" applyFont="1" applyFill="1" applyBorder="1" applyAlignment="1" applyProtection="1">
      <alignment horizontal="right" vertical="center" wrapText="1" readingOrder="2"/>
      <protection locked="0"/>
    </xf>
    <xf numFmtId="0" fontId="35" fillId="6" borderId="18" xfId="0" applyFont="1" applyFill="1" applyBorder="1" applyAlignment="1">
      <alignment horizontal="center" vertical="center"/>
    </xf>
    <xf numFmtId="0" fontId="35" fillId="6" borderId="19" xfId="0" applyFont="1" applyFill="1" applyBorder="1" applyAlignment="1">
      <alignment horizontal="center" vertical="center"/>
    </xf>
    <xf numFmtId="0" fontId="35" fillId="6" borderId="20" xfId="0" applyFont="1" applyFill="1" applyBorder="1" applyAlignment="1">
      <alignment horizontal="center" vertical="center"/>
    </xf>
    <xf numFmtId="0" fontId="35" fillId="6" borderId="23" xfId="0" applyFont="1" applyFill="1" applyBorder="1" applyAlignment="1">
      <alignment horizontal="center" vertical="center"/>
    </xf>
    <xf numFmtId="0" fontId="35" fillId="6" borderId="1" xfId="0" applyFont="1" applyFill="1" applyBorder="1" applyAlignment="1">
      <alignment horizontal="center" vertical="center"/>
    </xf>
    <xf numFmtId="0" fontId="35" fillId="6" borderId="24" xfId="0" applyFont="1" applyFill="1" applyBorder="1" applyAlignment="1">
      <alignment horizontal="center" vertical="center"/>
    </xf>
    <xf numFmtId="0" fontId="11" fillId="4" borderId="21" xfId="0" applyFont="1" applyFill="1" applyBorder="1" applyAlignment="1">
      <alignment horizontal="center" vertical="center" wrapText="1" readingOrder="2"/>
    </xf>
    <xf numFmtId="3" fontId="3" fillId="5" borderId="6" xfId="1" applyNumberFormat="1" applyFont="1" applyFill="1" applyBorder="1" applyAlignment="1">
      <alignment horizontal="center" vertical="center" wrapText="1" readingOrder="2"/>
    </xf>
    <xf numFmtId="4" fontId="3" fillId="5" borderId="5" xfId="1" applyNumberFormat="1" applyFont="1" applyFill="1" applyBorder="1" applyAlignment="1">
      <alignment horizontal="center" vertical="center" wrapText="1" readingOrder="2"/>
    </xf>
    <xf numFmtId="4" fontId="3" fillId="5" borderId="4" xfId="1" applyNumberFormat="1" applyFont="1" applyFill="1" applyBorder="1" applyAlignment="1">
      <alignment horizontal="center" vertical="center" wrapText="1" readingOrder="2"/>
    </xf>
    <xf numFmtId="4" fontId="3" fillId="5" borderId="22" xfId="1" applyNumberFormat="1" applyFont="1" applyFill="1" applyBorder="1" applyAlignment="1">
      <alignment horizontal="center" vertical="center" wrapText="1" readingOrder="2"/>
    </xf>
    <xf numFmtId="0" fontId="3" fillId="5" borderId="5" xfId="1" applyNumberFormat="1" applyFont="1" applyFill="1" applyBorder="1" applyAlignment="1">
      <alignment horizontal="center" vertical="center" wrapText="1" readingOrder="2"/>
    </xf>
    <xf numFmtId="0" fontId="3" fillId="5" borderId="4" xfId="1" applyNumberFormat="1" applyFont="1" applyFill="1" applyBorder="1" applyAlignment="1">
      <alignment horizontal="center" vertical="center" wrapText="1" readingOrder="2"/>
    </xf>
    <xf numFmtId="0" fontId="3" fillId="5" borderId="6" xfId="1" applyNumberFormat="1" applyFont="1" applyFill="1" applyBorder="1" applyAlignment="1">
      <alignment horizontal="center" vertical="center" wrapText="1" readingOrder="2"/>
    </xf>
    <xf numFmtId="0" fontId="4" fillId="5" borderId="23" xfId="0" applyFont="1" applyFill="1" applyBorder="1" applyAlignment="1">
      <alignment horizontal="center" vertical="center" readingOrder="2"/>
    </xf>
    <xf numFmtId="0" fontId="4" fillId="5" borderId="1" xfId="0" applyFont="1" applyFill="1" applyBorder="1" applyAlignment="1">
      <alignment horizontal="center" vertical="center" readingOrder="2"/>
    </xf>
    <xf numFmtId="4" fontId="3" fillId="5" borderId="1" xfId="1" applyNumberFormat="1" applyFont="1" applyFill="1" applyBorder="1" applyAlignment="1">
      <alignment horizontal="center" vertical="center" wrapText="1" readingOrder="2"/>
    </xf>
    <xf numFmtId="4" fontId="3" fillId="5" borderId="24" xfId="1" applyNumberFormat="1" applyFont="1" applyFill="1" applyBorder="1" applyAlignment="1">
      <alignment horizontal="center" vertical="center" wrapText="1" readingOrder="2"/>
    </xf>
    <xf numFmtId="0" fontId="11" fillId="2" borderId="6" xfId="0" applyFont="1" applyFill="1" applyBorder="1" applyAlignment="1">
      <alignment horizontal="center" vertical="center" wrapText="1" readingOrder="2"/>
    </xf>
    <xf numFmtId="0" fontId="11" fillId="4" borderId="23" xfId="0" applyFont="1" applyFill="1" applyBorder="1" applyAlignment="1">
      <alignment horizontal="center" vertical="center" readingOrder="2"/>
    </xf>
    <xf numFmtId="0" fontId="3" fillId="5" borderId="1" xfId="1" applyNumberFormat="1" applyFont="1" applyFill="1" applyBorder="1" applyAlignment="1">
      <alignment horizontal="center" vertical="center" readingOrder="2"/>
    </xf>
    <xf numFmtId="4" fontId="3" fillId="5" borderId="1" xfId="1" applyNumberFormat="1" applyFont="1" applyFill="1" applyBorder="1" applyAlignment="1">
      <alignment horizontal="center" vertical="center" readingOrder="2"/>
    </xf>
    <xf numFmtId="4" fontId="3" fillId="5" borderId="24" xfId="1" applyNumberFormat="1" applyFont="1" applyFill="1" applyBorder="1" applyAlignment="1">
      <alignment horizontal="center" vertical="center" readingOrder="2"/>
    </xf>
    <xf numFmtId="0" fontId="3" fillId="2" borderId="23" xfId="0" applyFont="1" applyFill="1" applyBorder="1" applyAlignment="1">
      <alignment horizontal="center" vertical="center" readingOrder="2"/>
    </xf>
    <xf numFmtId="0" fontId="3" fillId="2" borderId="24" xfId="0" applyFont="1" applyFill="1" applyBorder="1" applyAlignment="1">
      <alignment horizontal="center" vertical="center" readingOrder="2"/>
    </xf>
    <xf numFmtId="4" fontId="3" fillId="5" borderId="32" xfId="1" applyNumberFormat="1" applyFont="1" applyFill="1" applyBorder="1" applyAlignment="1">
      <alignment horizontal="center" vertical="center" readingOrder="2"/>
    </xf>
    <xf numFmtId="4" fontId="3" fillId="5" borderId="35" xfId="1" applyNumberFormat="1" applyFont="1" applyFill="1" applyBorder="1" applyAlignment="1">
      <alignment horizontal="center" vertical="center" readingOrder="2"/>
    </xf>
    <xf numFmtId="0" fontId="11" fillId="4" borderId="1" xfId="0" applyFont="1" applyFill="1" applyBorder="1" applyAlignment="1">
      <alignment horizontal="right" vertical="center" wrapText="1" readingOrder="2"/>
    </xf>
    <xf numFmtId="0" fontId="4" fillId="4" borderId="24" xfId="0" applyFont="1" applyFill="1" applyBorder="1" applyAlignment="1">
      <alignment horizontal="center" vertical="center" wrapText="1" readingOrder="2"/>
    </xf>
    <xf numFmtId="0" fontId="4" fillId="5" borderId="26" xfId="0" applyFont="1" applyFill="1" applyBorder="1" applyAlignment="1">
      <alignment horizontal="center" vertical="center" readingOrder="2"/>
    </xf>
    <xf numFmtId="0" fontId="3" fillId="5" borderId="32" xfId="0" applyFont="1" applyFill="1" applyBorder="1" applyAlignment="1">
      <alignment horizontal="center" vertical="center" readingOrder="2"/>
    </xf>
    <xf numFmtId="4" fontId="3" fillId="5" borderId="27" xfId="1" applyNumberFormat="1" applyFont="1" applyFill="1" applyBorder="1" applyAlignment="1">
      <alignment horizontal="center" vertical="center" wrapText="1" readingOrder="2"/>
    </xf>
    <xf numFmtId="4" fontId="3" fillId="5" borderId="28" xfId="1" applyNumberFormat="1" applyFont="1" applyFill="1" applyBorder="1" applyAlignment="1">
      <alignment horizontal="center" vertical="center" wrapText="1" readingOrder="2"/>
    </xf>
    <xf numFmtId="4" fontId="3" fillId="5" borderId="29" xfId="1" applyNumberFormat="1" applyFont="1" applyFill="1" applyBorder="1" applyAlignment="1">
      <alignment horizontal="center" vertical="center" wrapText="1" readingOrder="2"/>
    </xf>
    <xf numFmtId="0" fontId="11" fillId="4" borderId="1" xfId="0" applyFont="1" applyFill="1" applyBorder="1" applyAlignment="1">
      <alignment vertical="center" readingOrder="2"/>
    </xf>
    <xf numFmtId="4" fontId="3" fillId="5" borderId="1" xfId="2" applyNumberFormat="1" applyFont="1" applyFill="1" applyBorder="1" applyAlignment="1">
      <alignment horizontal="center" vertical="center" readingOrder="2"/>
    </xf>
    <xf numFmtId="4" fontId="3" fillId="5" borderId="24" xfId="2" applyNumberFormat="1" applyFont="1" applyFill="1" applyBorder="1" applyAlignment="1">
      <alignment horizontal="center" vertical="center" readingOrder="2"/>
    </xf>
    <xf numFmtId="0" fontId="4" fillId="4" borderId="1" xfId="0" applyFont="1" applyFill="1" applyBorder="1" applyAlignment="1">
      <alignment vertical="center" readingOrder="2"/>
    </xf>
    <xf numFmtId="3" fontId="3" fillId="5" borderId="1" xfId="1" applyNumberFormat="1" applyFont="1" applyFill="1" applyBorder="1" applyAlignment="1">
      <alignment horizontal="center" vertical="center" readingOrder="2"/>
    </xf>
    <xf numFmtId="3" fontId="3" fillId="5" borderId="24" xfId="1" applyNumberFormat="1" applyFont="1" applyFill="1" applyBorder="1" applyAlignment="1">
      <alignment horizontal="center" vertical="center" readingOrder="2"/>
    </xf>
    <xf numFmtId="0" fontId="4" fillId="4" borderId="32" xfId="0" applyFont="1" applyFill="1" applyBorder="1" applyAlignment="1">
      <alignment vertical="center" readingOrder="2"/>
    </xf>
    <xf numFmtId="0" fontId="4" fillId="5" borderId="32" xfId="0" applyFont="1" applyFill="1" applyBorder="1" applyAlignment="1">
      <alignment horizontal="center" vertical="center" readingOrder="2"/>
    </xf>
    <xf numFmtId="0" fontId="4" fillId="2" borderId="1" xfId="0"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6" borderId="1" xfId="0" applyFont="1" applyFill="1" applyBorder="1" applyAlignment="1">
      <alignment horizontal="center" vertical="center" readingOrder="2"/>
    </xf>
    <xf numFmtId="0" fontId="4" fillId="6" borderId="24" xfId="0" applyFont="1" applyFill="1" applyBorder="1" applyAlignment="1">
      <alignment horizontal="center" vertical="center" readingOrder="2"/>
    </xf>
    <xf numFmtId="0" fontId="4" fillId="5" borderId="21" xfId="0" applyFont="1" applyFill="1" applyBorder="1" applyAlignment="1">
      <alignment horizontal="center" vertical="center" wrapText="1" readingOrder="2"/>
    </xf>
    <xf numFmtId="0" fontId="4" fillId="5" borderId="4" xfId="0" applyFont="1" applyFill="1" applyBorder="1" applyAlignment="1">
      <alignment horizontal="center" vertical="center" wrapText="1" readingOrder="2"/>
    </xf>
    <xf numFmtId="0" fontId="4" fillId="5" borderId="6" xfId="0" applyFont="1" applyFill="1" applyBorder="1" applyAlignment="1">
      <alignment horizontal="center" vertical="center" wrapText="1" readingOrder="2"/>
    </xf>
    <xf numFmtId="3" fontId="17" fillId="5" borderId="5" xfId="1" applyNumberFormat="1" applyFont="1" applyFill="1" applyBorder="1" applyAlignment="1">
      <alignment horizontal="center" vertical="center" wrapText="1" readingOrder="2"/>
    </xf>
    <xf numFmtId="3" fontId="17" fillId="5" borderId="4" xfId="1" applyNumberFormat="1" applyFont="1" applyFill="1" applyBorder="1" applyAlignment="1">
      <alignment horizontal="center" vertical="center" wrapText="1" readingOrder="2"/>
    </xf>
    <xf numFmtId="3" fontId="17" fillId="5" borderId="6" xfId="1" applyNumberFormat="1" applyFont="1" applyFill="1" applyBorder="1" applyAlignment="1">
      <alignment horizontal="center" vertical="center" wrapText="1" readingOrder="2"/>
    </xf>
    <xf numFmtId="0" fontId="3" fillId="5" borderId="44" xfId="0" applyFont="1" applyFill="1" applyBorder="1" applyAlignment="1">
      <alignment horizontal="center" vertical="center" readingOrder="2"/>
    </xf>
    <xf numFmtId="0" fontId="3" fillId="5" borderId="28" xfId="0" applyFont="1" applyFill="1" applyBorder="1" applyAlignment="1">
      <alignment horizontal="center" vertical="center" readingOrder="2"/>
    </xf>
    <xf numFmtId="0" fontId="3" fillId="5" borderId="29" xfId="0" applyFont="1" applyFill="1" applyBorder="1" applyAlignment="1">
      <alignment horizontal="center" vertical="center" readingOrder="2"/>
    </xf>
    <xf numFmtId="4" fontId="31" fillId="5" borderId="32" xfId="1" applyNumberFormat="1" applyFont="1" applyFill="1" applyBorder="1" applyAlignment="1" applyProtection="1">
      <alignment horizontal="center" vertical="center" readingOrder="1"/>
    </xf>
    <xf numFmtId="4" fontId="31" fillId="5" borderId="35" xfId="1" applyNumberFormat="1" applyFont="1" applyFill="1" applyBorder="1" applyAlignment="1" applyProtection="1">
      <alignment horizontal="center" vertical="center" readingOrder="1"/>
    </xf>
    <xf numFmtId="4" fontId="11" fillId="4" borderId="1" xfId="1" applyNumberFormat="1" applyFont="1" applyFill="1" applyBorder="1" applyAlignment="1" applyProtection="1">
      <alignment horizontal="center" vertical="center" readingOrder="2"/>
    </xf>
    <xf numFmtId="3" fontId="11" fillId="4" borderId="1" xfId="1" applyNumberFormat="1" applyFont="1" applyFill="1" applyBorder="1" applyAlignment="1" applyProtection="1">
      <alignment horizontal="center" vertical="center" readingOrder="2"/>
    </xf>
    <xf numFmtId="4" fontId="11" fillId="4" borderId="32" xfId="2" applyNumberFormat="1" applyFont="1" applyFill="1" applyBorder="1" applyAlignment="1" applyProtection="1">
      <alignment horizontal="center" vertical="center" readingOrder="2"/>
    </xf>
    <xf numFmtId="3" fontId="31" fillId="5" borderId="1" xfId="1" applyNumberFormat="1" applyFont="1" applyFill="1" applyBorder="1" applyAlignment="1" applyProtection="1">
      <alignment horizontal="center" vertical="center" readingOrder="1"/>
    </xf>
    <xf numFmtId="3" fontId="31" fillId="5" borderId="24" xfId="1" applyNumberFormat="1" applyFont="1" applyFill="1" applyBorder="1" applyAlignment="1" applyProtection="1">
      <alignment horizontal="center" vertical="center" readingOrder="1"/>
    </xf>
    <xf numFmtId="4" fontId="31" fillId="5" borderId="1" xfId="1" applyNumberFormat="1" applyFont="1" applyFill="1" applyBorder="1" applyAlignment="1" applyProtection="1">
      <alignment horizontal="center" vertical="center" readingOrder="1"/>
    </xf>
    <xf numFmtId="4" fontId="31" fillId="5" borderId="24" xfId="1" applyNumberFormat="1" applyFont="1" applyFill="1" applyBorder="1" applyAlignment="1" applyProtection="1">
      <alignment horizontal="center" vertical="center" readingOrder="1"/>
    </xf>
    <xf numFmtId="0" fontId="44" fillId="15" borderId="32" xfId="0" applyFont="1" applyFill="1" applyBorder="1" applyAlignment="1">
      <alignment horizontal="center" vertical="center"/>
    </xf>
    <xf numFmtId="0" fontId="44" fillId="15" borderId="35" xfId="0" applyFont="1" applyFill="1" applyBorder="1" applyAlignment="1">
      <alignment horizontal="center" vertical="center"/>
    </xf>
    <xf numFmtId="0" fontId="33" fillId="3" borderId="0" xfId="0" applyFont="1" applyFill="1" applyAlignment="1" applyProtection="1">
      <alignment horizontal="center" vertical="center" wrapText="1"/>
      <protection locked="0"/>
    </xf>
    <xf numFmtId="0" fontId="45" fillId="7" borderId="18" xfId="0" applyFont="1" applyFill="1" applyBorder="1" applyAlignment="1" applyProtection="1">
      <alignment horizontal="center" vertical="center" wrapText="1"/>
      <protection locked="0"/>
    </xf>
    <xf numFmtId="0" fontId="45" fillId="7" borderId="19" xfId="0" applyFont="1" applyFill="1" applyBorder="1" applyAlignment="1" applyProtection="1">
      <alignment horizontal="center" vertical="center" wrapText="1"/>
      <protection locked="0"/>
    </xf>
    <xf numFmtId="0" fontId="45" fillId="7" borderId="20" xfId="0" applyFont="1" applyFill="1" applyBorder="1" applyAlignment="1" applyProtection="1">
      <alignment horizontal="center" vertical="center" wrapText="1"/>
      <protection locked="0"/>
    </xf>
    <xf numFmtId="0" fontId="44" fillId="15" borderId="1" xfId="0" applyFont="1" applyFill="1" applyBorder="1" applyAlignment="1">
      <alignment horizontal="center" vertical="center"/>
    </xf>
    <xf numFmtId="0" fontId="44" fillId="15" borderId="24" xfId="0" applyFont="1" applyFill="1" applyBorder="1" applyAlignment="1">
      <alignment horizontal="center" vertical="center"/>
    </xf>
    <xf numFmtId="0" fontId="40" fillId="15" borderId="54" xfId="0" applyFont="1" applyFill="1" applyBorder="1" applyAlignment="1">
      <alignment horizontal="center" vertical="center"/>
    </xf>
    <xf numFmtId="0" fontId="40" fillId="15" borderId="39" xfId="0" applyFont="1" applyFill="1" applyBorder="1" applyAlignment="1">
      <alignment horizontal="center" vertical="center"/>
    </xf>
    <xf numFmtId="0" fontId="40" fillId="15" borderId="40" xfId="0" applyFont="1" applyFill="1" applyBorder="1" applyAlignment="1">
      <alignment horizontal="center" vertical="center"/>
    </xf>
    <xf numFmtId="0" fontId="40" fillId="15" borderId="42" xfId="0" applyFont="1" applyFill="1" applyBorder="1" applyAlignment="1">
      <alignment horizontal="center" vertical="center"/>
    </xf>
    <xf numFmtId="0" fontId="40" fillId="15" borderId="0" xfId="0" applyFont="1" applyFill="1" applyAlignment="1">
      <alignment horizontal="center" vertical="center"/>
    </xf>
    <xf numFmtId="0" fontId="40" fillId="15" borderId="43" xfId="0" applyFont="1" applyFill="1" applyBorder="1" applyAlignment="1">
      <alignment horizontal="center" vertical="center"/>
    </xf>
    <xf numFmtId="0" fontId="40" fillId="15" borderId="47" xfId="0" applyFont="1" applyFill="1" applyBorder="1" applyAlignment="1">
      <alignment horizontal="center" vertical="center"/>
    </xf>
    <xf numFmtId="0" fontId="40" fillId="15" borderId="33" xfId="0" applyFont="1" applyFill="1" applyBorder="1" applyAlignment="1">
      <alignment horizontal="center" vertical="center"/>
    </xf>
    <xf numFmtId="0" fontId="40" fillId="15" borderId="34" xfId="0" applyFont="1" applyFill="1" applyBorder="1" applyAlignment="1">
      <alignment horizontal="center" vertical="center"/>
    </xf>
    <xf numFmtId="0" fontId="45" fillId="7" borderId="18" xfId="0" applyFont="1" applyFill="1" applyBorder="1" applyAlignment="1">
      <alignment horizontal="center" vertical="center"/>
    </xf>
    <xf numFmtId="0" fontId="45" fillId="7" borderId="19" xfId="0" applyFont="1" applyFill="1" applyBorder="1" applyAlignment="1">
      <alignment horizontal="center" vertical="center"/>
    </xf>
    <xf numFmtId="0" fontId="45" fillId="7" borderId="20" xfId="0" applyFont="1" applyFill="1" applyBorder="1" applyAlignment="1">
      <alignment horizontal="center" vertical="center"/>
    </xf>
    <xf numFmtId="0" fontId="43" fillId="3" borderId="0" xfId="0" applyFont="1" applyFill="1" applyAlignment="1">
      <alignment horizontal="center" vertical="center"/>
    </xf>
    <xf numFmtId="0" fontId="40" fillId="7" borderId="54" xfId="0" applyFont="1" applyFill="1" applyBorder="1" applyAlignment="1">
      <alignment horizontal="center" vertical="center"/>
    </xf>
    <xf numFmtId="0" fontId="40" fillId="7" borderId="39" xfId="0" applyFont="1" applyFill="1" applyBorder="1" applyAlignment="1">
      <alignment horizontal="center" vertical="center"/>
    </xf>
    <xf numFmtId="0" fontId="40" fillId="7" borderId="42" xfId="0" applyFont="1" applyFill="1" applyBorder="1" applyAlignment="1">
      <alignment horizontal="center" vertical="center"/>
    </xf>
    <xf numFmtId="0" fontId="40" fillId="7" borderId="0" xfId="0" applyFont="1" applyFill="1" applyAlignment="1">
      <alignment horizontal="center" vertical="center"/>
    </xf>
    <xf numFmtId="0" fontId="40" fillId="7" borderId="47" xfId="0" applyFont="1" applyFill="1" applyBorder="1" applyAlignment="1">
      <alignment horizontal="center" vertical="center"/>
    </xf>
    <xf numFmtId="0" fontId="40" fillId="7" borderId="33" xfId="0" applyFont="1" applyFill="1" applyBorder="1" applyAlignment="1">
      <alignment horizontal="center" vertical="center"/>
    </xf>
    <xf numFmtId="0" fontId="40" fillId="7" borderId="39" xfId="0" applyFont="1" applyFill="1" applyBorder="1" applyAlignment="1">
      <alignment horizontal="right" vertical="center"/>
    </xf>
    <xf numFmtId="0" fontId="40" fillId="7" borderId="40" xfId="0" applyFont="1" applyFill="1" applyBorder="1" applyAlignment="1">
      <alignment horizontal="right" vertical="center"/>
    </xf>
    <xf numFmtId="0" fontId="40" fillId="7" borderId="0" xfId="0" applyFont="1" applyFill="1" applyAlignment="1">
      <alignment horizontal="right" vertical="center"/>
    </xf>
    <xf numFmtId="0" fontId="40" fillId="7" borderId="43" xfId="0" applyFont="1" applyFill="1" applyBorder="1" applyAlignment="1">
      <alignment horizontal="right" vertical="center"/>
    </xf>
    <xf numFmtId="0" fontId="40" fillId="7" borderId="33" xfId="0" applyFont="1" applyFill="1" applyBorder="1" applyAlignment="1">
      <alignment horizontal="right" vertical="center"/>
    </xf>
    <xf numFmtId="0" fontId="40" fillId="7" borderId="34" xfId="0" applyFont="1" applyFill="1" applyBorder="1" applyAlignment="1">
      <alignment horizontal="right" vertical="center"/>
    </xf>
    <xf numFmtId="0" fontId="43" fillId="15" borderId="57" xfId="0" applyFont="1" applyFill="1" applyBorder="1" applyAlignment="1">
      <alignment horizontal="center" vertical="center"/>
    </xf>
    <xf numFmtId="0" fontId="5" fillId="15" borderId="54" xfId="0" applyFont="1" applyFill="1" applyBorder="1" applyAlignment="1">
      <alignment horizontal="right" vertical="top"/>
    </xf>
    <xf numFmtId="0" fontId="5" fillId="15" borderId="39" xfId="0" applyFont="1" applyFill="1" applyBorder="1" applyAlignment="1">
      <alignment horizontal="right" vertical="top"/>
    </xf>
    <xf numFmtId="0" fontId="5" fillId="15" borderId="40" xfId="0" applyFont="1" applyFill="1" applyBorder="1" applyAlignment="1">
      <alignment horizontal="right" vertical="top"/>
    </xf>
    <xf numFmtId="0" fontId="5" fillId="15" borderId="42" xfId="0" applyFont="1" applyFill="1" applyBorder="1" applyAlignment="1">
      <alignment horizontal="right" vertical="top"/>
    </xf>
    <xf numFmtId="0" fontId="5" fillId="15" borderId="0" xfId="0" applyFont="1" applyFill="1" applyAlignment="1">
      <alignment horizontal="right" vertical="top"/>
    </xf>
    <xf numFmtId="0" fontId="5" fillId="15" borderId="43" xfId="0" applyFont="1" applyFill="1" applyBorder="1" applyAlignment="1">
      <alignment horizontal="right" vertical="top"/>
    </xf>
    <xf numFmtId="0" fontId="5" fillId="15" borderId="47" xfId="0" applyFont="1" applyFill="1" applyBorder="1" applyAlignment="1">
      <alignment horizontal="right" vertical="top"/>
    </xf>
    <xf numFmtId="0" fontId="5" fillId="15" borderId="33" xfId="0" applyFont="1" applyFill="1" applyBorder="1" applyAlignment="1">
      <alignment horizontal="right" vertical="top"/>
    </xf>
    <xf numFmtId="0" fontId="5" fillId="15" borderId="34" xfId="0" applyFont="1" applyFill="1" applyBorder="1" applyAlignment="1">
      <alignment horizontal="right" vertical="top"/>
    </xf>
    <xf numFmtId="0" fontId="21" fillId="14" borderId="54" xfId="0" applyFont="1" applyFill="1" applyBorder="1" applyAlignment="1">
      <alignment horizontal="center" vertical="center"/>
    </xf>
    <xf numFmtId="0" fontId="21" fillId="14" borderId="65" xfId="0" applyFont="1" applyFill="1" applyBorder="1" applyAlignment="1">
      <alignment horizontal="center" vertical="center"/>
    </xf>
    <xf numFmtId="0" fontId="21" fillId="14" borderId="42" xfId="0" applyFont="1" applyFill="1" applyBorder="1" applyAlignment="1">
      <alignment horizontal="center" vertical="center"/>
    </xf>
    <xf numFmtId="0" fontId="21" fillId="14" borderId="12" xfId="0" applyFont="1" applyFill="1" applyBorder="1" applyAlignment="1">
      <alignment horizontal="center" vertical="center"/>
    </xf>
    <xf numFmtId="0" fontId="21" fillId="14" borderId="47" xfId="0" applyFont="1" applyFill="1" applyBorder="1" applyAlignment="1">
      <alignment horizontal="center" vertical="center"/>
    </xf>
    <xf numFmtId="0" fontId="21" fillId="14" borderId="66" xfId="0" applyFont="1" applyFill="1" applyBorder="1" applyAlignment="1">
      <alignment horizontal="center" vertical="center"/>
    </xf>
    <xf numFmtId="0" fontId="43" fillId="15" borderId="19" xfId="0" applyFont="1" applyFill="1" applyBorder="1" applyAlignment="1">
      <alignment horizontal="center" vertical="center"/>
    </xf>
    <xf numFmtId="0" fontId="43" fillId="15" borderId="20" xfId="0" applyFont="1" applyFill="1" applyBorder="1" applyAlignment="1">
      <alignment horizontal="center" vertical="center"/>
    </xf>
    <xf numFmtId="0" fontId="43" fillId="15" borderId="1" xfId="0" applyFont="1" applyFill="1" applyBorder="1" applyAlignment="1">
      <alignment horizontal="center" vertical="center"/>
    </xf>
    <xf numFmtId="0" fontId="43" fillId="15" borderId="24" xfId="0" applyFont="1" applyFill="1" applyBorder="1" applyAlignment="1">
      <alignment horizontal="center" vertical="center"/>
    </xf>
    <xf numFmtId="0" fontId="43" fillId="15" borderId="32" xfId="0" applyFont="1" applyFill="1" applyBorder="1" applyAlignment="1">
      <alignment horizontal="center" vertical="center"/>
    </xf>
    <xf numFmtId="0" fontId="43" fillId="15" borderId="35" xfId="0" applyFont="1" applyFill="1" applyBorder="1" applyAlignment="1">
      <alignment horizontal="center" vertical="center"/>
    </xf>
    <xf numFmtId="0" fontId="3" fillId="15" borderId="1" xfId="0" applyFont="1" applyFill="1" applyBorder="1" applyAlignment="1">
      <alignment horizontal="center" vertical="center"/>
    </xf>
    <xf numFmtId="0" fontId="3" fillId="15" borderId="24" xfId="0" applyFont="1" applyFill="1" applyBorder="1" applyAlignment="1">
      <alignment horizontal="center" vertical="center"/>
    </xf>
    <xf numFmtId="0" fontId="40" fillId="7" borderId="42" xfId="0" applyFont="1" applyFill="1" applyBorder="1" applyAlignment="1">
      <alignment horizontal="left" vertical="center"/>
    </xf>
    <xf numFmtId="0" fontId="40" fillId="7" borderId="0" xfId="0" applyFont="1" applyFill="1" applyAlignment="1">
      <alignment horizontal="left" vertical="center"/>
    </xf>
    <xf numFmtId="0" fontId="40" fillId="7" borderId="47" xfId="0" applyFont="1" applyFill="1" applyBorder="1" applyAlignment="1">
      <alignment horizontal="left" vertical="center"/>
    </xf>
    <xf numFmtId="0" fontId="40" fillId="7" borderId="33" xfId="0" applyFont="1" applyFill="1" applyBorder="1" applyAlignment="1">
      <alignment horizontal="left" vertical="center"/>
    </xf>
    <xf numFmtId="0" fontId="3" fillId="15" borderId="54" xfId="0" applyFont="1" applyFill="1" applyBorder="1" applyAlignment="1">
      <alignment horizontal="right" vertical="top" wrapText="1"/>
    </xf>
    <xf numFmtId="0" fontId="3" fillId="15" borderId="39" xfId="0" applyFont="1" applyFill="1" applyBorder="1" applyAlignment="1">
      <alignment horizontal="right" vertical="top" wrapText="1"/>
    </xf>
    <xf numFmtId="0" fontId="3" fillId="15" borderId="40" xfId="0" applyFont="1" applyFill="1" applyBorder="1" applyAlignment="1">
      <alignment horizontal="right" vertical="top" wrapText="1"/>
    </xf>
    <xf numFmtId="0" fontId="3" fillId="15" borderId="42" xfId="0" applyFont="1" applyFill="1" applyBorder="1" applyAlignment="1">
      <alignment horizontal="right" vertical="top" wrapText="1"/>
    </xf>
    <xf numFmtId="0" fontId="3" fillId="15" borderId="0" xfId="0" applyFont="1" applyFill="1" applyAlignment="1">
      <alignment horizontal="right" vertical="top" wrapText="1"/>
    </xf>
    <xf numFmtId="0" fontId="3" fillId="15" borderId="43" xfId="0" applyFont="1" applyFill="1" applyBorder="1" applyAlignment="1">
      <alignment horizontal="right" vertical="top" wrapText="1"/>
    </xf>
    <xf numFmtId="0" fontId="3" fillId="15" borderId="47" xfId="0" applyFont="1" applyFill="1" applyBorder="1" applyAlignment="1">
      <alignment horizontal="right" vertical="top" wrapText="1"/>
    </xf>
    <xf numFmtId="0" fontId="3" fillId="15" borderId="33" xfId="0" applyFont="1" applyFill="1" applyBorder="1" applyAlignment="1">
      <alignment horizontal="right" vertical="top" wrapText="1"/>
    </xf>
    <xf numFmtId="0" fontId="3" fillId="15" borderId="34" xfId="0" applyFont="1" applyFill="1" applyBorder="1" applyAlignment="1">
      <alignment horizontal="right" vertical="top" wrapText="1"/>
    </xf>
    <xf numFmtId="0" fontId="11" fillId="14" borderId="67" xfId="0" applyFont="1" applyFill="1" applyBorder="1" applyAlignment="1" applyProtection="1">
      <alignment horizontal="right" vertical="top" wrapText="1" readingOrder="2"/>
      <protection locked="0"/>
    </xf>
    <xf numFmtId="0" fontId="11" fillId="14" borderId="68" xfId="0" applyFont="1" applyFill="1" applyBorder="1" applyAlignment="1" applyProtection="1">
      <alignment horizontal="right" vertical="top" readingOrder="2"/>
      <protection locked="0"/>
    </xf>
    <xf numFmtId="0" fontId="11" fillId="14" borderId="69" xfId="0" applyFont="1" applyFill="1" applyBorder="1" applyAlignment="1" applyProtection="1">
      <alignment horizontal="right" vertical="top" readingOrder="2"/>
      <protection locked="0"/>
    </xf>
    <xf numFmtId="0" fontId="3" fillId="15" borderId="19" xfId="0" applyFont="1" applyFill="1" applyBorder="1" applyAlignment="1">
      <alignment horizontal="center" vertical="center"/>
    </xf>
    <xf numFmtId="0" fontId="3" fillId="15" borderId="20" xfId="0" applyFont="1" applyFill="1" applyBorder="1" applyAlignment="1">
      <alignment horizontal="center" vertical="center"/>
    </xf>
    <xf numFmtId="0" fontId="3" fillId="15" borderId="32" xfId="0" applyFont="1" applyFill="1" applyBorder="1" applyAlignment="1">
      <alignment horizontal="center" vertical="center"/>
    </xf>
    <xf numFmtId="0" fontId="3" fillId="15" borderId="35" xfId="0" applyFont="1" applyFill="1" applyBorder="1" applyAlignment="1">
      <alignment horizontal="center" vertical="center"/>
    </xf>
    <xf numFmtId="0" fontId="11" fillId="14" borderId="40" xfId="0" applyFont="1" applyFill="1" applyBorder="1" applyAlignment="1" applyProtection="1">
      <alignment horizontal="right" vertical="top" wrapText="1" readingOrder="2"/>
      <protection locked="0"/>
    </xf>
    <xf numFmtId="0" fontId="11" fillId="14" borderId="43" xfId="0" applyFont="1" applyFill="1" applyBorder="1" applyAlignment="1" applyProtection="1">
      <alignment horizontal="right" vertical="top" readingOrder="2"/>
      <protection locked="0"/>
    </xf>
    <xf numFmtId="0" fontId="11" fillId="14" borderId="34" xfId="0" applyFont="1" applyFill="1" applyBorder="1" applyAlignment="1" applyProtection="1">
      <alignment horizontal="right" vertical="top" readingOrder="2"/>
      <protection locked="0"/>
    </xf>
    <xf numFmtId="0" fontId="15" fillId="15" borderId="1" xfId="0" applyFont="1" applyFill="1" applyBorder="1" applyAlignment="1">
      <alignment horizontal="center" vertical="center"/>
    </xf>
    <xf numFmtId="0" fontId="15" fillId="15" borderId="24" xfId="0" applyFont="1" applyFill="1" applyBorder="1" applyAlignment="1">
      <alignment horizontal="center" vertical="center"/>
    </xf>
    <xf numFmtId="0" fontId="45" fillId="15" borderId="39" xfId="0" applyFont="1" applyFill="1" applyBorder="1" applyAlignment="1">
      <alignment horizontal="center" vertical="center"/>
    </xf>
    <xf numFmtId="0" fontId="45" fillId="7" borderId="18" xfId="0" applyFont="1" applyFill="1" applyBorder="1" applyAlignment="1">
      <alignment horizontal="center" vertical="center" wrapText="1"/>
    </xf>
    <xf numFmtId="0" fontId="45" fillId="7" borderId="19" xfId="0" applyFont="1" applyFill="1" applyBorder="1" applyAlignment="1">
      <alignment horizontal="center" vertical="center" wrapText="1"/>
    </xf>
    <xf numFmtId="0" fontId="45" fillId="7" borderId="20" xfId="0" applyFont="1" applyFill="1" applyBorder="1" applyAlignment="1">
      <alignment horizontal="center" vertical="center" wrapText="1"/>
    </xf>
    <xf numFmtId="0" fontId="11" fillId="14" borderId="43" xfId="0" applyFont="1" applyFill="1" applyBorder="1" applyAlignment="1" applyProtection="1">
      <alignment horizontal="right" vertical="top" wrapText="1" readingOrder="2"/>
      <protection locked="0"/>
    </xf>
    <xf numFmtId="0" fontId="11" fillId="14" borderId="34" xfId="0" applyFont="1" applyFill="1" applyBorder="1" applyAlignment="1" applyProtection="1">
      <alignment horizontal="right" vertical="top" wrapText="1" readingOrder="2"/>
      <protection locked="0"/>
    </xf>
    <xf numFmtId="0" fontId="4" fillId="15" borderId="1" xfId="0" applyFont="1" applyFill="1" applyBorder="1" applyAlignment="1">
      <alignment horizontal="center" vertical="center" wrapText="1"/>
    </xf>
    <xf numFmtId="0" fontId="4" fillId="15" borderId="24" xfId="0" applyFont="1" applyFill="1" applyBorder="1" applyAlignment="1">
      <alignment horizontal="center" vertical="center" wrapText="1"/>
    </xf>
    <xf numFmtId="0" fontId="4" fillId="15" borderId="1" xfId="0" applyFont="1" applyFill="1" applyBorder="1" applyAlignment="1" applyProtection="1">
      <alignment horizontal="center" vertical="center" wrapText="1"/>
      <protection locked="0"/>
    </xf>
    <xf numFmtId="0" fontId="4" fillId="15" borderId="24" xfId="0" applyFont="1" applyFill="1" applyBorder="1" applyAlignment="1" applyProtection="1">
      <alignment horizontal="center" vertical="center" wrapText="1"/>
      <protection locked="0"/>
    </xf>
    <xf numFmtId="3" fontId="3" fillId="15" borderId="1" xfId="0" applyNumberFormat="1" applyFont="1" applyFill="1" applyBorder="1" applyAlignment="1" applyProtection="1">
      <alignment horizontal="center" vertical="center"/>
      <protection locked="0"/>
    </xf>
    <xf numFmtId="3" fontId="3" fillId="15" borderId="24" xfId="0" applyNumberFormat="1" applyFont="1" applyFill="1" applyBorder="1" applyAlignment="1" applyProtection="1">
      <alignment horizontal="center" vertical="center"/>
      <protection locked="0"/>
    </xf>
    <xf numFmtId="0" fontId="0" fillId="15" borderId="1" xfId="0" applyFill="1" applyBorder="1" applyAlignment="1" applyProtection="1">
      <alignment horizontal="center" vertical="center"/>
      <protection locked="0"/>
    </xf>
    <xf numFmtId="0" fontId="0" fillId="15" borderId="5" xfId="0" applyFill="1" applyBorder="1" applyAlignment="1" applyProtection="1">
      <alignment horizontal="center" vertical="center"/>
      <protection locked="0"/>
    </xf>
    <xf numFmtId="3" fontId="3" fillId="15" borderId="21" xfId="0" applyNumberFormat="1" applyFont="1" applyFill="1" applyBorder="1" applyAlignment="1">
      <alignment horizontal="center" vertical="center"/>
    </xf>
    <xf numFmtId="3" fontId="3" fillId="15" borderId="6" xfId="0" applyNumberFormat="1" applyFont="1" applyFill="1" applyBorder="1" applyAlignment="1">
      <alignment horizontal="center" vertical="center"/>
    </xf>
    <xf numFmtId="3" fontId="3" fillId="15" borderId="32" xfId="0" applyNumberFormat="1" applyFont="1" applyFill="1" applyBorder="1" applyAlignment="1" applyProtection="1">
      <alignment horizontal="center" vertical="center"/>
      <protection locked="0"/>
    </xf>
    <xf numFmtId="3" fontId="3" fillId="15" borderId="35" xfId="0" applyNumberFormat="1" applyFont="1" applyFill="1" applyBorder="1" applyAlignment="1" applyProtection="1">
      <alignment horizontal="center" vertical="center"/>
      <protection locked="0"/>
    </xf>
    <xf numFmtId="0" fontId="47" fillId="7" borderId="18" xfId="0" applyFont="1" applyFill="1" applyBorder="1" applyAlignment="1">
      <alignment horizontal="center" vertical="center"/>
    </xf>
    <xf numFmtId="0" fontId="47" fillId="7" borderId="19" xfId="0" applyFont="1" applyFill="1" applyBorder="1" applyAlignment="1">
      <alignment horizontal="center" vertical="center"/>
    </xf>
    <xf numFmtId="0" fontId="47" fillId="7" borderId="49" xfId="0" applyFont="1" applyFill="1" applyBorder="1" applyAlignment="1">
      <alignment horizontal="center" vertical="center"/>
    </xf>
    <xf numFmtId="0" fontId="46" fillId="15" borderId="23" xfId="0" applyFont="1" applyFill="1" applyBorder="1" applyAlignment="1">
      <alignment horizontal="center" vertical="center" wrapText="1"/>
    </xf>
    <xf numFmtId="0" fontId="46" fillId="15"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15" fillId="15" borderId="5" xfId="0" applyFont="1" applyFill="1" applyBorder="1" applyAlignment="1">
      <alignment horizontal="center" vertical="center" wrapText="1"/>
    </xf>
    <xf numFmtId="0" fontId="11" fillId="14" borderId="67" xfId="0" applyFont="1" applyFill="1" applyBorder="1" applyAlignment="1" applyProtection="1">
      <alignment horizontal="right" vertical="top" wrapText="1"/>
      <protection locked="0"/>
    </xf>
    <xf numFmtId="0" fontId="11" fillId="14" borderId="68" xfId="0" applyFont="1" applyFill="1" applyBorder="1" applyAlignment="1" applyProtection="1">
      <alignment horizontal="right" vertical="top"/>
      <protection locked="0"/>
    </xf>
    <xf numFmtId="0" fontId="11" fillId="14" borderId="69" xfId="0" applyFont="1" applyFill="1" applyBorder="1" applyAlignment="1" applyProtection="1">
      <alignment horizontal="right" vertical="top"/>
      <protection locked="0"/>
    </xf>
    <xf numFmtId="3" fontId="3" fillId="15" borderId="6" xfId="0" applyNumberFormat="1" applyFont="1" applyFill="1" applyBorder="1" applyAlignment="1" applyProtection="1">
      <alignment horizontal="center" vertical="center"/>
      <protection locked="0"/>
    </xf>
    <xf numFmtId="0" fontId="11" fillId="14" borderId="70" xfId="0" applyFont="1" applyFill="1" applyBorder="1" applyAlignment="1" applyProtection="1">
      <alignment horizontal="right" vertical="top" wrapText="1" readingOrder="2"/>
      <protection locked="0"/>
    </xf>
    <xf numFmtId="0" fontId="11" fillId="14" borderId="71" xfId="0" applyFont="1" applyFill="1" applyBorder="1" applyAlignment="1" applyProtection="1">
      <alignment horizontal="right" vertical="top" wrapText="1" readingOrder="2"/>
      <protection locked="0"/>
    </xf>
    <xf numFmtId="0" fontId="11" fillId="14" borderId="72" xfId="0" applyFont="1" applyFill="1" applyBorder="1" applyAlignment="1" applyProtection="1">
      <alignment horizontal="right" vertical="top" wrapText="1" readingOrder="2"/>
      <protection locked="0"/>
    </xf>
    <xf numFmtId="3" fontId="3" fillId="15" borderId="56" xfId="0" applyNumberFormat="1" applyFont="1" applyFill="1" applyBorder="1" applyAlignment="1" applyProtection="1">
      <alignment horizontal="center" vertical="center"/>
      <protection locked="0"/>
    </xf>
    <xf numFmtId="3" fontId="3" fillId="15" borderId="44" xfId="0" applyNumberFormat="1" applyFont="1" applyFill="1" applyBorder="1" applyAlignment="1">
      <alignment horizontal="center" vertical="center"/>
    </xf>
    <xf numFmtId="3" fontId="3" fillId="15" borderId="56" xfId="0" applyNumberFormat="1" applyFont="1" applyFill="1" applyBorder="1" applyAlignment="1">
      <alignment horizontal="center" vertical="center"/>
    </xf>
    <xf numFmtId="0" fontId="0" fillId="15" borderId="32" xfId="0" applyFill="1" applyBorder="1" applyAlignment="1" applyProtection="1">
      <alignment horizontal="center" vertical="center"/>
      <protection locked="0"/>
    </xf>
    <xf numFmtId="0" fontId="0" fillId="15" borderId="27" xfId="0" applyFill="1" applyBorder="1" applyAlignment="1" applyProtection="1">
      <alignment horizontal="center" vertical="center"/>
      <protection locked="0"/>
    </xf>
    <xf numFmtId="0" fontId="47" fillId="7" borderId="20" xfId="0" applyFont="1" applyFill="1" applyBorder="1" applyAlignment="1">
      <alignment horizontal="center" vertical="center"/>
    </xf>
    <xf numFmtId="0" fontId="47" fillId="7" borderId="48" xfId="0" applyFont="1" applyFill="1" applyBorder="1" applyAlignment="1">
      <alignment horizontal="center" vertical="center"/>
    </xf>
    <xf numFmtId="0" fontId="11" fillId="24" borderId="19" xfId="0" applyFont="1" applyFill="1" applyBorder="1" applyAlignment="1">
      <alignment horizontal="center"/>
    </xf>
    <xf numFmtId="0" fontId="11" fillId="24" borderId="49" xfId="0" applyFont="1" applyFill="1" applyBorder="1" applyAlignment="1">
      <alignment horizontal="center"/>
    </xf>
    <xf numFmtId="0" fontId="2" fillId="6" borderId="1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17" borderId="25" xfId="0" applyFont="1" applyFill="1" applyBorder="1" applyAlignment="1">
      <alignment horizontal="center" vertical="center"/>
    </xf>
    <xf numFmtId="0" fontId="2" fillId="17" borderId="23" xfId="0" applyFont="1" applyFill="1" applyBorder="1" applyAlignment="1">
      <alignment horizontal="center" vertical="center"/>
    </xf>
    <xf numFmtId="0" fontId="2" fillId="17" borderId="13" xfId="0" applyFont="1" applyFill="1" applyBorder="1" applyAlignment="1">
      <alignment horizontal="center" vertical="center"/>
    </xf>
    <xf numFmtId="0" fontId="2" fillId="17" borderId="1" xfId="0" applyFont="1" applyFill="1" applyBorder="1" applyAlignment="1">
      <alignment horizontal="center" vertical="center"/>
    </xf>
    <xf numFmtId="0" fontId="2" fillId="17" borderId="13"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2" fillId="17" borderId="9" xfId="0" applyFont="1" applyFill="1" applyBorder="1" applyAlignment="1">
      <alignment horizontal="center" vertical="center"/>
    </xf>
    <xf numFmtId="0" fontId="2" fillId="20" borderId="25" xfId="0" applyFont="1" applyFill="1" applyBorder="1" applyAlignment="1">
      <alignment horizontal="center" vertical="center"/>
    </xf>
    <xf numFmtId="0" fontId="2" fillId="20" borderId="23" xfId="0" applyFont="1" applyFill="1" applyBorder="1" applyAlignment="1">
      <alignment horizontal="center" vertical="center"/>
    </xf>
    <xf numFmtId="0" fontId="2" fillId="20" borderId="13" xfId="0" applyFont="1" applyFill="1" applyBorder="1" applyAlignment="1">
      <alignment horizontal="center" vertical="center"/>
    </xf>
    <xf numFmtId="0" fontId="2" fillId="20" borderId="1" xfId="0" applyFont="1" applyFill="1" applyBorder="1" applyAlignment="1">
      <alignment horizontal="center" vertical="center"/>
    </xf>
    <xf numFmtId="0" fontId="2" fillId="20" borderId="13" xfId="0" applyFont="1" applyFill="1" applyBorder="1" applyAlignment="1">
      <alignment horizontal="center" vertical="center" wrapText="1"/>
    </xf>
    <xf numFmtId="0" fontId="2" fillId="20" borderId="1" xfId="0" applyFont="1" applyFill="1" applyBorder="1" applyAlignment="1">
      <alignment horizontal="center" vertical="center" wrapText="1"/>
    </xf>
    <xf numFmtId="0" fontId="2" fillId="20" borderId="9" xfId="0" applyFont="1" applyFill="1" applyBorder="1" applyAlignment="1">
      <alignment horizontal="center" vertical="center"/>
    </xf>
    <xf numFmtId="0" fontId="11" fillId="24" borderId="32" xfId="0" applyFont="1" applyFill="1" applyBorder="1" applyAlignment="1">
      <alignment horizontal="center"/>
    </xf>
    <xf numFmtId="0" fontId="11" fillId="24" borderId="35" xfId="0" applyFont="1" applyFill="1" applyBorder="1" applyAlignment="1">
      <alignment horizontal="center"/>
    </xf>
    <xf numFmtId="0" fontId="2" fillId="6" borderId="26" xfId="0" applyFont="1" applyFill="1" applyBorder="1" applyAlignment="1">
      <alignment horizontal="center" vertical="center"/>
    </xf>
    <xf numFmtId="0" fontId="2" fillId="6" borderId="32" xfId="0" applyFont="1" applyFill="1" applyBorder="1" applyAlignment="1">
      <alignment horizontal="center" vertical="center"/>
    </xf>
    <xf numFmtId="0" fontId="2" fillId="20" borderId="26" xfId="0" applyFont="1" applyFill="1" applyBorder="1" applyAlignment="1">
      <alignment horizontal="center" vertical="center"/>
    </xf>
    <xf numFmtId="0" fontId="2" fillId="20" borderId="32" xfId="0" applyFont="1" applyFill="1" applyBorder="1" applyAlignment="1">
      <alignment horizontal="center" vertical="center"/>
    </xf>
    <xf numFmtId="0" fontId="2" fillId="17" borderId="26" xfId="0" applyFont="1" applyFill="1" applyBorder="1" applyAlignment="1">
      <alignment horizontal="center" vertical="center"/>
    </xf>
    <xf numFmtId="0" fontId="2" fillId="17" borderId="32" xfId="0" applyFont="1" applyFill="1" applyBorder="1" applyAlignment="1">
      <alignment horizontal="center" vertical="center"/>
    </xf>
    <xf numFmtId="0" fontId="2" fillId="19" borderId="26" xfId="0" applyFont="1" applyFill="1" applyBorder="1" applyAlignment="1">
      <alignment horizontal="center" vertical="center"/>
    </xf>
    <xf numFmtId="0" fontId="2" fillId="19" borderId="32" xfId="0" applyFont="1" applyFill="1" applyBorder="1" applyAlignment="1">
      <alignment horizontal="center" vertical="center"/>
    </xf>
    <xf numFmtId="0" fontId="2" fillId="17" borderId="73" xfId="0" applyFont="1" applyFill="1" applyBorder="1" applyAlignment="1">
      <alignment horizontal="center" vertical="center" wrapText="1"/>
    </xf>
    <xf numFmtId="3" fontId="11" fillId="24" borderId="1" xfId="0" applyNumberFormat="1" applyFont="1" applyFill="1" applyBorder="1" applyAlignment="1">
      <alignment horizontal="center"/>
    </xf>
    <xf numFmtId="3" fontId="11" fillId="24" borderId="24" xfId="0" applyNumberFormat="1" applyFont="1" applyFill="1" applyBorder="1" applyAlignment="1">
      <alignment horizontal="center"/>
    </xf>
    <xf numFmtId="0" fontId="11" fillId="24" borderId="1" xfId="0" applyFont="1" applyFill="1" applyBorder="1" applyAlignment="1">
      <alignment horizontal="center"/>
    </xf>
    <xf numFmtId="0" fontId="11" fillId="24" borderId="24" xfId="0" applyFont="1" applyFill="1" applyBorder="1" applyAlignment="1">
      <alignment horizontal="center"/>
    </xf>
    <xf numFmtId="0" fontId="2" fillId="6" borderId="25" xfId="0" applyFont="1" applyFill="1" applyBorder="1" applyAlignment="1">
      <alignment horizontal="center" vertical="center"/>
    </xf>
    <xf numFmtId="0" fontId="2" fillId="6" borderId="23"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9" xfId="0" applyFont="1" applyFill="1" applyBorder="1" applyAlignment="1">
      <alignment horizontal="center" vertical="center"/>
    </xf>
    <xf numFmtId="0" fontId="48" fillId="19" borderId="64" xfId="0" applyFont="1" applyFill="1" applyBorder="1" applyAlignment="1">
      <alignment horizontal="center" vertical="center"/>
    </xf>
    <xf numFmtId="0" fontId="48" fillId="19" borderId="57" xfId="0" applyFont="1" applyFill="1" applyBorder="1" applyAlignment="1">
      <alignment horizontal="center" vertical="center"/>
    </xf>
    <xf numFmtId="0" fontId="48" fillId="19" borderId="58" xfId="0" applyFont="1" applyFill="1" applyBorder="1" applyAlignment="1">
      <alignment horizontal="center" vertical="center"/>
    </xf>
    <xf numFmtId="0" fontId="0" fillId="21" borderId="18" xfId="0" applyFill="1" applyBorder="1" applyAlignment="1">
      <alignment horizontal="center"/>
    </xf>
    <xf numFmtId="0" fontId="0" fillId="21" borderId="19" xfId="0" applyFill="1" applyBorder="1" applyAlignment="1">
      <alignment horizontal="center"/>
    </xf>
    <xf numFmtId="0" fontId="0" fillId="21" borderId="20" xfId="0" applyFill="1" applyBorder="1" applyAlignment="1">
      <alignment horizontal="center"/>
    </xf>
    <xf numFmtId="0" fontId="2" fillId="22" borderId="32" xfId="0" applyFont="1" applyFill="1" applyBorder="1" applyAlignment="1">
      <alignment horizontal="center" vertical="center"/>
    </xf>
    <xf numFmtId="0" fontId="2" fillId="22" borderId="27" xfId="0" applyFont="1" applyFill="1" applyBorder="1" applyAlignment="1">
      <alignment horizontal="center" vertical="center"/>
    </xf>
    <xf numFmtId="0" fontId="2" fillId="18" borderId="32" xfId="0" applyFont="1" applyFill="1" applyBorder="1" applyAlignment="1">
      <alignment horizontal="center" vertical="center"/>
    </xf>
    <xf numFmtId="0" fontId="2" fillId="18" borderId="27" xfId="0" applyFont="1" applyFill="1" applyBorder="1" applyAlignment="1">
      <alignment horizontal="center" vertical="center"/>
    </xf>
    <xf numFmtId="0" fontId="0" fillId="18" borderId="18" xfId="0" applyFill="1" applyBorder="1" applyAlignment="1">
      <alignment horizontal="center"/>
    </xf>
    <xf numFmtId="0" fontId="0" fillId="18" borderId="19" xfId="0" applyFill="1" applyBorder="1" applyAlignment="1">
      <alignment horizontal="center"/>
    </xf>
    <xf numFmtId="0" fontId="0" fillId="18" borderId="20" xfId="0" applyFill="1" applyBorder="1" applyAlignment="1">
      <alignment horizontal="center"/>
    </xf>
    <xf numFmtId="0" fontId="0" fillId="18" borderId="23" xfId="0" applyFill="1" applyBorder="1" applyAlignment="1">
      <alignment horizontal="center"/>
    </xf>
    <xf numFmtId="0" fontId="0" fillId="18" borderId="1" xfId="0" applyFill="1" applyBorder="1" applyAlignment="1">
      <alignment horizontal="center"/>
    </xf>
    <xf numFmtId="0" fontId="0" fillId="18" borderId="24" xfId="0" applyFill="1" applyBorder="1" applyAlignment="1">
      <alignment horizontal="center"/>
    </xf>
    <xf numFmtId="0" fontId="0" fillId="21" borderId="23" xfId="0" applyFill="1" applyBorder="1" applyAlignment="1">
      <alignment horizontal="center"/>
    </xf>
    <xf numFmtId="0" fontId="0" fillId="21" borderId="1" xfId="0" applyFill="1" applyBorder="1" applyAlignment="1">
      <alignment horizontal="center"/>
    </xf>
    <xf numFmtId="0" fontId="0" fillId="21" borderId="24" xfId="0" applyFill="1" applyBorder="1" applyAlignment="1">
      <alignment horizontal="center"/>
    </xf>
    <xf numFmtId="0" fontId="2" fillId="19" borderId="13" xfId="0" applyFont="1" applyFill="1" applyBorder="1" applyAlignment="1">
      <alignment horizontal="center" vertical="center"/>
    </xf>
    <xf numFmtId="0" fontId="2" fillId="19" borderId="9" xfId="0" applyFont="1" applyFill="1" applyBorder="1" applyAlignment="1">
      <alignment horizontal="center" vertical="center"/>
    </xf>
    <xf numFmtId="0" fontId="2" fillId="19" borderId="1" xfId="0" applyFont="1" applyFill="1" applyBorder="1" applyAlignment="1">
      <alignment horizontal="center" vertical="center"/>
    </xf>
    <xf numFmtId="0" fontId="2" fillId="19" borderId="13"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2" fillId="19" borderId="25" xfId="0" applyFont="1" applyFill="1" applyBorder="1" applyAlignment="1">
      <alignment horizontal="center" vertical="center"/>
    </xf>
    <xf numFmtId="0" fontId="2" fillId="19" borderId="23" xfId="0" applyFont="1" applyFill="1" applyBorder="1" applyAlignment="1">
      <alignment horizontal="center" vertical="center"/>
    </xf>
    <xf numFmtId="0" fontId="11" fillId="19" borderId="18" xfId="0" applyFont="1" applyFill="1" applyBorder="1" applyAlignment="1">
      <alignment horizontal="center" vertical="center"/>
    </xf>
    <xf numFmtId="0" fontId="11" fillId="19" borderId="19" xfId="0" applyFont="1" applyFill="1" applyBorder="1" applyAlignment="1">
      <alignment horizontal="center" vertical="center"/>
    </xf>
    <xf numFmtId="0" fontId="11" fillId="19" borderId="20" xfId="0" applyFont="1" applyFill="1" applyBorder="1" applyAlignment="1">
      <alignment horizontal="center" vertical="center"/>
    </xf>
    <xf numFmtId="0" fontId="11" fillId="19" borderId="63" xfId="0" applyFont="1" applyFill="1" applyBorder="1" applyAlignment="1">
      <alignment horizontal="center" vertical="center"/>
    </xf>
    <xf numFmtId="0" fontId="11" fillId="19" borderId="14" xfId="0" applyFont="1" applyFill="1" applyBorder="1" applyAlignment="1">
      <alignment horizontal="center" vertical="center"/>
    </xf>
    <xf numFmtId="0" fontId="11" fillId="19" borderId="61" xfId="0" applyFont="1" applyFill="1" applyBorder="1" applyAlignment="1">
      <alignment horizontal="center" vertical="center"/>
    </xf>
    <xf numFmtId="0" fontId="0" fillId="18" borderId="26" xfId="0" applyFill="1" applyBorder="1" applyAlignment="1">
      <alignment horizontal="center"/>
    </xf>
    <xf numFmtId="0" fontId="0" fillId="18" borderId="32" xfId="0" applyFill="1" applyBorder="1" applyAlignment="1">
      <alignment horizontal="center"/>
    </xf>
    <xf numFmtId="0" fontId="0" fillId="18" borderId="35" xfId="0" applyFill="1" applyBorder="1" applyAlignment="1">
      <alignment horizontal="center"/>
    </xf>
    <xf numFmtId="0" fontId="48" fillId="17" borderId="45" xfId="0" applyFont="1" applyFill="1" applyBorder="1" applyAlignment="1">
      <alignment horizontal="center"/>
    </xf>
    <xf numFmtId="0" fontId="48" fillId="17" borderId="51" xfId="0" applyFont="1" applyFill="1" applyBorder="1" applyAlignment="1">
      <alignment horizontal="center"/>
    </xf>
    <xf numFmtId="0" fontId="48" fillId="17" borderId="46" xfId="0" applyFont="1" applyFill="1" applyBorder="1" applyAlignment="1">
      <alignment horizontal="center"/>
    </xf>
    <xf numFmtId="0" fontId="11" fillId="17" borderId="54" xfId="0" applyFont="1" applyFill="1" applyBorder="1" applyAlignment="1">
      <alignment horizontal="center" vertical="center"/>
    </xf>
    <xf numFmtId="0" fontId="11" fillId="17" borderId="39" xfId="0" applyFont="1" applyFill="1" applyBorder="1" applyAlignment="1">
      <alignment horizontal="center" vertical="center"/>
    </xf>
    <xf numFmtId="0" fontId="11" fillId="17" borderId="40" xfId="0" applyFont="1" applyFill="1" applyBorder="1" applyAlignment="1">
      <alignment horizontal="center" vertical="center"/>
    </xf>
    <xf numFmtId="0" fontId="11" fillId="17" borderId="42" xfId="0" applyFont="1" applyFill="1" applyBorder="1" applyAlignment="1">
      <alignment horizontal="center" vertical="center"/>
    </xf>
    <xf numFmtId="0" fontId="11" fillId="17" borderId="0" xfId="0" applyFont="1" applyFill="1" applyAlignment="1">
      <alignment horizontal="center" vertical="center"/>
    </xf>
    <xf numFmtId="0" fontId="11" fillId="17" borderId="43" xfId="0" applyFont="1" applyFill="1" applyBorder="1" applyAlignment="1">
      <alignment horizontal="center" vertical="center"/>
    </xf>
    <xf numFmtId="0" fontId="0" fillId="22" borderId="23" xfId="0" applyFill="1" applyBorder="1" applyAlignment="1">
      <alignment horizontal="center"/>
    </xf>
    <xf numFmtId="0" fontId="0" fillId="22" borderId="1" xfId="0" applyFill="1" applyBorder="1" applyAlignment="1">
      <alignment horizontal="center"/>
    </xf>
    <xf numFmtId="0" fontId="0" fillId="22" borderId="24" xfId="0" applyFill="1" applyBorder="1" applyAlignment="1">
      <alignment horizontal="center"/>
    </xf>
    <xf numFmtId="0" fontId="0" fillId="21" borderId="26" xfId="0" applyFill="1" applyBorder="1" applyAlignment="1">
      <alignment horizontal="center"/>
    </xf>
    <xf numFmtId="0" fontId="0" fillId="21" borderId="32" xfId="0" applyFill="1" applyBorder="1" applyAlignment="1">
      <alignment horizontal="center"/>
    </xf>
    <xf numFmtId="0" fontId="0" fillId="21" borderId="35" xfId="0" applyFill="1" applyBorder="1" applyAlignment="1">
      <alignment horizontal="center"/>
    </xf>
    <xf numFmtId="0" fontId="48" fillId="20" borderId="64" xfId="0" applyFont="1" applyFill="1" applyBorder="1" applyAlignment="1">
      <alignment horizontal="center" vertical="center"/>
    </xf>
    <xf numFmtId="0" fontId="48" fillId="20" borderId="57" xfId="0" applyFont="1" applyFill="1" applyBorder="1" applyAlignment="1">
      <alignment horizontal="center" vertical="center"/>
    </xf>
    <xf numFmtId="0" fontId="48" fillId="20" borderId="58" xfId="0" applyFont="1" applyFill="1" applyBorder="1" applyAlignment="1">
      <alignment horizontal="center" vertical="center"/>
    </xf>
    <xf numFmtId="0" fontId="11" fillId="20" borderId="18" xfId="0" applyFont="1" applyFill="1" applyBorder="1" applyAlignment="1">
      <alignment horizontal="center" vertical="center"/>
    </xf>
    <xf numFmtId="0" fontId="11" fillId="20" borderId="19" xfId="0" applyFont="1" applyFill="1" applyBorder="1" applyAlignment="1">
      <alignment horizontal="center" vertical="center"/>
    </xf>
    <xf numFmtId="0" fontId="11" fillId="20" borderId="20" xfId="0" applyFont="1" applyFill="1" applyBorder="1" applyAlignment="1">
      <alignment horizontal="center" vertical="center"/>
    </xf>
    <xf numFmtId="0" fontId="11" fillId="20" borderId="63" xfId="0" applyFont="1" applyFill="1" applyBorder="1" applyAlignment="1">
      <alignment horizontal="center" vertical="center"/>
    </xf>
    <xf numFmtId="0" fontId="11" fillId="20" borderId="14" xfId="0" applyFont="1" applyFill="1" applyBorder="1" applyAlignment="1">
      <alignment horizontal="center" vertical="center"/>
    </xf>
    <xf numFmtId="0" fontId="11" fillId="20" borderId="61" xfId="0" applyFont="1" applyFill="1" applyBorder="1" applyAlignment="1">
      <alignment horizontal="center" vertical="center"/>
    </xf>
    <xf numFmtId="0" fontId="0" fillId="22" borderId="18" xfId="0" applyFill="1" applyBorder="1" applyAlignment="1">
      <alignment horizontal="center"/>
    </xf>
    <xf numFmtId="0" fontId="0" fillId="22" borderId="19" xfId="0" applyFill="1" applyBorder="1" applyAlignment="1">
      <alignment horizontal="center"/>
    </xf>
    <xf numFmtId="0" fontId="0" fillId="22" borderId="20" xfId="0" applyFill="1" applyBorder="1" applyAlignment="1">
      <alignment horizontal="center"/>
    </xf>
    <xf numFmtId="0" fontId="4" fillId="22" borderId="38" xfId="0" applyFont="1" applyFill="1" applyBorder="1" applyAlignment="1">
      <alignment horizontal="center"/>
    </xf>
    <xf numFmtId="0" fontId="4" fillId="22" borderId="52" xfId="0" applyFont="1" applyFill="1" applyBorder="1" applyAlignment="1">
      <alignment horizontal="center"/>
    </xf>
    <xf numFmtId="0" fontId="0" fillId="22" borderId="54" xfId="0" applyFill="1" applyBorder="1" applyAlignment="1">
      <alignment horizontal="center"/>
    </xf>
    <xf numFmtId="0" fontId="0" fillId="22" borderId="39" xfId="0" applyFill="1" applyBorder="1" applyAlignment="1">
      <alignment horizontal="center"/>
    </xf>
    <xf numFmtId="0" fontId="0" fillId="22" borderId="40" xfId="0" applyFill="1" applyBorder="1" applyAlignment="1">
      <alignment horizontal="center"/>
    </xf>
    <xf numFmtId="0" fontId="0" fillId="22" borderId="42" xfId="0" applyFill="1" applyBorder="1" applyAlignment="1">
      <alignment horizontal="center"/>
    </xf>
    <xf numFmtId="0" fontId="0" fillId="22" borderId="0" xfId="0" applyFill="1" applyAlignment="1">
      <alignment horizontal="center"/>
    </xf>
    <xf numFmtId="0" fontId="0" fillId="22" borderId="43" xfId="0" applyFill="1" applyBorder="1" applyAlignment="1">
      <alignment horizontal="center"/>
    </xf>
    <xf numFmtId="0" fontId="0" fillId="22" borderId="47" xfId="0" applyFill="1" applyBorder="1" applyAlignment="1">
      <alignment horizontal="center"/>
    </xf>
    <xf numFmtId="0" fontId="0" fillId="22" borderId="33" xfId="0" applyFill="1" applyBorder="1" applyAlignment="1">
      <alignment horizontal="center"/>
    </xf>
    <xf numFmtId="0" fontId="0" fillId="22" borderId="34" xfId="0" applyFill="1" applyBorder="1" applyAlignment="1">
      <alignment horizontal="center"/>
    </xf>
    <xf numFmtId="0" fontId="2" fillId="21" borderId="27" xfId="0" applyFont="1" applyFill="1" applyBorder="1" applyAlignment="1">
      <alignment horizontal="center" vertical="center"/>
    </xf>
    <xf numFmtId="0" fontId="2" fillId="21" borderId="28"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0" fillId="2" borderId="23" xfId="0" applyFill="1" applyBorder="1" applyAlignment="1">
      <alignment horizontal="center"/>
    </xf>
    <xf numFmtId="0" fontId="0" fillId="2" borderId="1" xfId="0" applyFill="1" applyBorder="1" applyAlignment="1">
      <alignment horizontal="center"/>
    </xf>
    <xf numFmtId="0" fontId="0" fillId="2" borderId="24" xfId="0" applyFill="1" applyBorder="1" applyAlignment="1">
      <alignment horizontal="center"/>
    </xf>
    <xf numFmtId="0" fontId="0" fillId="2" borderId="44" xfId="0"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0" fontId="0" fillId="22" borderId="26" xfId="0" applyFill="1" applyBorder="1" applyAlignment="1">
      <alignment horizontal="center"/>
    </xf>
    <xf numFmtId="0" fontId="0" fillId="22" borderId="32" xfId="0" applyFill="1" applyBorder="1" applyAlignment="1">
      <alignment horizontal="center"/>
    </xf>
    <xf numFmtId="0" fontId="0" fillId="22" borderId="35" xfId="0" applyFill="1" applyBorder="1" applyAlignment="1">
      <alignment horizontal="center"/>
    </xf>
    <xf numFmtId="0" fontId="48" fillId="6" borderId="64" xfId="0" applyFont="1" applyFill="1" applyBorder="1" applyAlignment="1">
      <alignment horizontal="center" vertical="center"/>
    </xf>
    <xf numFmtId="0" fontId="48" fillId="6" borderId="57" xfId="0" applyFont="1" applyFill="1" applyBorder="1" applyAlignment="1">
      <alignment horizontal="center" vertical="center"/>
    </xf>
    <xf numFmtId="0" fontId="48" fillId="6" borderId="58" xfId="0" applyFont="1" applyFill="1" applyBorder="1" applyAlignment="1">
      <alignment horizontal="center" vertical="center"/>
    </xf>
    <xf numFmtId="0" fontId="11" fillId="6" borderId="25" xfId="0" applyFont="1" applyFill="1" applyBorder="1" applyAlignment="1">
      <alignment horizontal="center" vertical="center"/>
    </xf>
    <xf numFmtId="0" fontId="11" fillId="6" borderId="13" xfId="0" applyFont="1" applyFill="1" applyBorder="1" applyAlignment="1">
      <alignment horizontal="center" vertical="center"/>
    </xf>
    <xf numFmtId="0" fontId="11" fillId="6" borderId="62" xfId="0" applyFont="1" applyFill="1" applyBorder="1" applyAlignment="1">
      <alignment horizontal="center" vertical="center"/>
    </xf>
    <xf numFmtId="0" fontId="11" fillId="6" borderId="23"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4" xfId="0" applyFont="1" applyFill="1" applyBorder="1" applyAlignment="1">
      <alignment horizontal="center" vertical="center"/>
    </xf>
    <xf numFmtId="0" fontId="4" fillId="25" borderId="18" xfId="0" applyFont="1" applyFill="1" applyBorder="1" applyAlignment="1">
      <alignment horizontal="center" vertical="center" wrapText="1" readingOrder="2"/>
    </xf>
    <xf numFmtId="0" fontId="4" fillId="25" borderId="19" xfId="0" applyFont="1" applyFill="1" applyBorder="1" applyAlignment="1">
      <alignment horizontal="center" vertical="center" wrapText="1" readingOrder="2"/>
    </xf>
    <xf numFmtId="0" fontId="4" fillId="25" borderId="20" xfId="0" applyFont="1" applyFill="1" applyBorder="1" applyAlignment="1">
      <alignment horizontal="center" vertical="center" wrapText="1" readingOrder="2"/>
    </xf>
    <xf numFmtId="0" fontId="4" fillId="25" borderId="18" xfId="0" applyFont="1" applyFill="1" applyBorder="1" applyAlignment="1">
      <alignment horizontal="center" vertical="center" readingOrder="2"/>
    </xf>
    <xf numFmtId="0" fontId="4" fillId="25" borderId="19" xfId="0" applyFont="1" applyFill="1" applyBorder="1" applyAlignment="1">
      <alignment horizontal="center" vertical="center" readingOrder="2"/>
    </xf>
    <xf numFmtId="0" fontId="4" fillId="25" borderId="20" xfId="0" applyFont="1" applyFill="1" applyBorder="1" applyAlignment="1">
      <alignment horizontal="center" vertical="center" readingOrder="2"/>
    </xf>
  </cellXfs>
  <cellStyles count="5">
    <cellStyle name="Comma" xfId="1" builtinId="3"/>
    <cellStyle name="Comma 2" xfId="4"/>
    <cellStyle name="Neutral" xfId="3" builtinId="28"/>
    <cellStyle name="Normal" xfId="0" builtinId="0"/>
    <cellStyle name="Percent" xfId="2" builtinId="5"/>
  </cellStyles>
  <dxfs count="0"/>
  <tableStyles count="0" defaultTableStyle="TableStyleMedium2" defaultPivotStyle="PivotStyleLight16"/>
  <colors>
    <mruColors>
      <color rgb="FFF2F7FC"/>
      <color rgb="FF0B0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cs typeface="B Titr" panose="00000700000000000000" pitchFamily="2" charset="-78"/>
              </a:defRPr>
            </a:pPr>
            <a:r>
              <a:rPr lang="fa-IR" sz="1600" baseline="0">
                <a:cs typeface="B Titr" panose="00000700000000000000" pitchFamily="2" charset="-78"/>
              </a:rPr>
              <a:t>وضعیت تیم سازی</a:t>
            </a:r>
            <a:endParaRPr lang="en-US" sz="1600">
              <a:cs typeface="B Titr" panose="00000700000000000000" pitchFamily="2" charset="-78"/>
            </a:endParaRPr>
          </a:p>
        </c:rich>
      </c:tx>
      <c:overlay val="0"/>
    </c:title>
    <c:autoTitleDeleted val="0"/>
    <c:plotArea>
      <c:layout/>
      <c:barChart>
        <c:barDir val="col"/>
        <c:grouping val="stacked"/>
        <c:varyColors val="0"/>
        <c:ser>
          <c:idx val="0"/>
          <c:order val="0"/>
          <c:invertIfNegative val="0"/>
          <c:cat>
            <c:strRef>
              <c:f>'فرم ارزیابی (2)'!$AK$60:$AP$60</c:f>
              <c:strCache>
                <c:ptCount val="6"/>
                <c:pt idx="0">
                  <c:v>تعداد نفر تخصصی</c:v>
                </c:pt>
                <c:pt idx="1">
                  <c:v>تعداد نفر فنی</c:v>
                </c:pt>
                <c:pt idx="2">
                  <c:v>تعداد نفر اداری</c:v>
                </c:pt>
                <c:pt idx="3">
                  <c:v>تعداد نفر بازار</c:v>
                </c:pt>
                <c:pt idx="4">
                  <c:v>تعداد نفر مالی</c:v>
                </c:pt>
                <c:pt idx="5">
                  <c:v>جمع کل نفرات</c:v>
                </c:pt>
              </c:strCache>
            </c:strRef>
          </c:cat>
          <c:val>
            <c:numRef>
              <c:f>'فرم ارزیابی (2)'!$AK$61:$AP$61</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C9D7-45EF-A48D-7970F5E2A7E6}"/>
            </c:ext>
          </c:extLst>
        </c:ser>
        <c:dLbls>
          <c:showLegendKey val="0"/>
          <c:showVal val="0"/>
          <c:showCatName val="0"/>
          <c:showSerName val="0"/>
          <c:showPercent val="0"/>
          <c:showBubbleSize val="0"/>
        </c:dLbls>
        <c:gapWidth val="95"/>
        <c:overlap val="100"/>
        <c:axId val="138458976"/>
        <c:axId val="138458192"/>
      </c:barChart>
      <c:catAx>
        <c:axId val="138458976"/>
        <c:scaling>
          <c:orientation val="minMax"/>
        </c:scaling>
        <c:delete val="0"/>
        <c:axPos val="b"/>
        <c:numFmt formatCode="General" sourceLinked="0"/>
        <c:majorTickMark val="none"/>
        <c:minorTickMark val="none"/>
        <c:tickLblPos val="nextTo"/>
        <c:crossAx val="138458192"/>
        <c:crosses val="autoZero"/>
        <c:auto val="1"/>
        <c:lblAlgn val="ctr"/>
        <c:lblOffset val="100"/>
        <c:noMultiLvlLbl val="0"/>
      </c:catAx>
      <c:valAx>
        <c:axId val="138458192"/>
        <c:scaling>
          <c:orientation val="minMax"/>
        </c:scaling>
        <c:delete val="0"/>
        <c:axPos val="l"/>
        <c:majorGridlines/>
        <c:numFmt formatCode="0" sourceLinked="1"/>
        <c:majorTickMark val="none"/>
        <c:minorTickMark val="none"/>
        <c:tickLblPos val="nextTo"/>
        <c:crossAx val="138458976"/>
        <c:crosses val="autoZero"/>
        <c:crossBetween val="between"/>
      </c:valAx>
      <c:dTable>
        <c:showHorzBorder val="1"/>
        <c:showVertBorder val="1"/>
        <c:showOutline val="1"/>
        <c:showKeys val="0"/>
      </c:dTable>
    </c:plotArea>
    <c:plotVisOnly val="1"/>
    <c:dispBlanksAs val="gap"/>
    <c:showDLblsOverMax val="0"/>
  </c:chart>
  <c:spPr>
    <a:solidFill>
      <a:schemeClr val="accent1">
        <a:lumMod val="40000"/>
        <a:lumOff val="60000"/>
      </a:schemeClr>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a:cs typeface="B Titr" panose="00000700000000000000" pitchFamily="2" charset="-78"/>
              </a:defRPr>
            </a:pPr>
            <a:r>
              <a:rPr lang="fa-IR">
                <a:cs typeface="B Titr" panose="00000700000000000000" pitchFamily="2" charset="-78"/>
              </a:rPr>
              <a:t>نمودار</a:t>
            </a:r>
            <a:r>
              <a:rPr lang="fa-IR" baseline="0">
                <a:cs typeface="B Titr" panose="00000700000000000000" pitchFamily="2" charset="-78"/>
              </a:rPr>
              <a:t> فروش، صادرات و فروش دانش فنی</a:t>
            </a:r>
            <a:endParaRPr lang="en-US">
              <a:cs typeface="B Titr" panose="00000700000000000000" pitchFamily="2" charset="-78"/>
            </a:endParaRPr>
          </a:p>
        </c:rich>
      </c:tx>
      <c:overlay val="0"/>
    </c:title>
    <c:autoTitleDeleted val="0"/>
    <c:plotArea>
      <c:layout>
        <c:manualLayout>
          <c:layoutTarget val="inner"/>
          <c:xMode val="edge"/>
          <c:yMode val="edge"/>
          <c:x val="8.5389474964278109E-2"/>
          <c:y val="0.1355870766751443"/>
          <c:w val="0.91461052503572193"/>
          <c:h val="0.67839215973763867"/>
        </c:manualLayout>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'فرم ارزیابی (2)'!$AK$64:$AP$64</c:f>
              <c:strCache>
                <c:ptCount val="6"/>
                <c:pt idx="0">
                  <c:v>کل فروش 1399 (ریال)</c:v>
                </c:pt>
                <c:pt idx="1">
                  <c:v>کل فروش 1400 (ریال)</c:v>
                </c:pt>
                <c:pt idx="2">
                  <c:v>مبلغ صادرات 1399 (ریال)</c:v>
                </c:pt>
                <c:pt idx="3">
                  <c:v>مبلغ صادرات 1400 (ریال)</c:v>
                </c:pt>
                <c:pt idx="4">
                  <c:v>کل فروش دانش فنی 1399 (ریال)</c:v>
                </c:pt>
                <c:pt idx="5">
                  <c:v>کل فروش دانش فنی سال 1400 (ریال)</c:v>
                </c:pt>
              </c:strCache>
            </c:strRef>
          </c:cat>
          <c:val>
            <c:numRef>
              <c:f>'فرم ارزیابی (2)'!$AK$65:$AP$65</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DC41-499A-AAFE-C11F52B81A69}"/>
            </c:ext>
          </c:extLst>
        </c:ser>
        <c:dLbls>
          <c:showLegendKey val="0"/>
          <c:showVal val="0"/>
          <c:showCatName val="0"/>
          <c:showSerName val="0"/>
          <c:showPercent val="0"/>
          <c:showBubbleSize val="0"/>
        </c:dLbls>
        <c:gapWidth val="150"/>
        <c:axId val="244736264"/>
        <c:axId val="244736656"/>
      </c:barChart>
      <c:catAx>
        <c:axId val="244736264"/>
        <c:scaling>
          <c:orientation val="minMax"/>
        </c:scaling>
        <c:delete val="0"/>
        <c:axPos val="b"/>
        <c:numFmt formatCode="General" sourceLinked="0"/>
        <c:majorTickMark val="none"/>
        <c:minorTickMark val="none"/>
        <c:tickLblPos val="nextTo"/>
        <c:crossAx val="244736656"/>
        <c:crosses val="autoZero"/>
        <c:auto val="1"/>
        <c:lblAlgn val="ctr"/>
        <c:lblOffset val="100"/>
        <c:noMultiLvlLbl val="0"/>
      </c:catAx>
      <c:valAx>
        <c:axId val="244736656"/>
        <c:scaling>
          <c:orientation val="minMax"/>
        </c:scaling>
        <c:delete val="0"/>
        <c:axPos val="l"/>
        <c:majorGridlines/>
        <c:numFmt formatCode="#,##0" sourceLinked="1"/>
        <c:majorTickMark val="none"/>
        <c:minorTickMark val="none"/>
        <c:tickLblPos val="nextTo"/>
        <c:crossAx val="244736264"/>
        <c:crosses val="autoZero"/>
        <c:crossBetween val="between"/>
      </c:valAx>
      <c:dTable>
        <c:showHorzBorder val="1"/>
        <c:showVertBorder val="1"/>
        <c:showOutline val="1"/>
        <c:showKeys val="1"/>
      </c:dTable>
    </c:plotArea>
    <c:plotVisOnly val="1"/>
    <c:dispBlanksAs val="gap"/>
    <c:showDLblsOverMax val="0"/>
  </c:chart>
  <c:spPr>
    <a:solidFill>
      <a:schemeClr val="accent1">
        <a:lumMod val="40000"/>
        <a:lumOff val="60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cs typeface="B Titr" panose="00000700000000000000" pitchFamily="2" charset="-78"/>
              </a:defRPr>
            </a:pPr>
            <a:r>
              <a:rPr lang="fa-IR" sz="1600">
                <a:cs typeface="B Titr" panose="00000700000000000000" pitchFamily="2" charset="-78"/>
              </a:rPr>
              <a:t>وضعیت تثبیت نیروی انسانی</a:t>
            </a:r>
            <a:endParaRPr lang="en-US" sz="1600">
              <a:cs typeface="B Titr" panose="00000700000000000000" pitchFamily="2" charset="-78"/>
            </a:endParaRPr>
          </a:p>
        </c:rich>
      </c:tx>
      <c:overlay val="0"/>
    </c:title>
    <c:autoTitleDeleted val="0"/>
    <c:plotArea>
      <c:layout>
        <c:manualLayout>
          <c:layoutTarget val="inner"/>
          <c:xMode val="edge"/>
          <c:yMode val="edge"/>
          <c:x val="0.13146603049833519"/>
          <c:y val="0.16314254701031092"/>
          <c:w val="0.83040449761324542"/>
          <c:h val="0.72580179468658468"/>
        </c:manualLayout>
      </c:layout>
      <c:barChart>
        <c:barDir val="col"/>
        <c:grouping val="clustered"/>
        <c:varyColors val="0"/>
        <c:ser>
          <c:idx val="0"/>
          <c:order val="0"/>
          <c:invertIfNegative val="0"/>
          <c:cat>
            <c:strRef>
              <c:f>'فرم ارزیابی (2)'!$AK$69:$AO$69</c:f>
              <c:strCache>
                <c:ptCount val="5"/>
                <c:pt idx="0">
                  <c:v>تعداد بیمه شده</c:v>
                </c:pt>
                <c:pt idx="1">
                  <c:v>تعداد بیمه نشده</c:v>
                </c:pt>
                <c:pt idx="2">
                  <c:v>تعداد تمام وقت</c:v>
                </c:pt>
                <c:pt idx="3">
                  <c:v>تعداد پاره وقت</c:v>
                </c:pt>
                <c:pt idx="4">
                  <c:v>جمع کل نفرات</c:v>
                </c:pt>
              </c:strCache>
            </c:strRef>
          </c:cat>
          <c:val>
            <c:numRef>
              <c:f>'فرم ارزیابی (2)'!$AK$70:$AO$70</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00-4177-B700-628A82E3690A}"/>
            </c:ext>
          </c:extLst>
        </c:ser>
        <c:dLbls>
          <c:showLegendKey val="0"/>
          <c:showVal val="0"/>
          <c:showCatName val="0"/>
          <c:showSerName val="0"/>
          <c:showPercent val="0"/>
          <c:showBubbleSize val="0"/>
        </c:dLbls>
        <c:gapWidth val="150"/>
        <c:axId val="240500624"/>
        <c:axId val="240501016"/>
      </c:barChart>
      <c:catAx>
        <c:axId val="240500624"/>
        <c:scaling>
          <c:orientation val="maxMin"/>
        </c:scaling>
        <c:delete val="0"/>
        <c:axPos val="b"/>
        <c:numFmt formatCode="General" sourceLinked="0"/>
        <c:majorTickMark val="none"/>
        <c:minorTickMark val="none"/>
        <c:tickLblPos val="nextTo"/>
        <c:crossAx val="240501016"/>
        <c:crosses val="autoZero"/>
        <c:auto val="1"/>
        <c:lblAlgn val="ctr"/>
        <c:lblOffset val="100"/>
        <c:noMultiLvlLbl val="0"/>
      </c:catAx>
      <c:valAx>
        <c:axId val="240501016"/>
        <c:scaling>
          <c:orientation val="minMax"/>
        </c:scaling>
        <c:delete val="0"/>
        <c:axPos val="r"/>
        <c:majorGridlines/>
        <c:numFmt formatCode="0" sourceLinked="1"/>
        <c:majorTickMark val="none"/>
        <c:minorTickMark val="none"/>
        <c:tickLblPos val="nextTo"/>
        <c:crossAx val="240500624"/>
        <c:crosses val="autoZero"/>
        <c:crossBetween val="between"/>
      </c:valAx>
      <c:dTable>
        <c:showHorzBorder val="1"/>
        <c:showVertBorder val="1"/>
        <c:showOutline val="1"/>
        <c:showKeys val="0"/>
      </c:dTable>
    </c:plotArea>
    <c:plotVisOnly val="1"/>
    <c:dispBlanksAs val="gap"/>
    <c:showDLblsOverMax val="0"/>
  </c:chart>
  <c:spPr>
    <a:solidFill>
      <a:schemeClr val="accent1">
        <a:lumMod val="40000"/>
        <a:lumOff val="60000"/>
      </a:schemeClr>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cs typeface="B Titr" panose="00000700000000000000" pitchFamily="2" charset="-78"/>
              </a:defRPr>
            </a:pPr>
            <a:r>
              <a:rPr lang="fa-IR" sz="1600">
                <a:cs typeface="B Titr" panose="00000700000000000000" pitchFamily="2" charset="-78"/>
              </a:rPr>
              <a:t>وضعیت تثبیت نیروی انسانی</a:t>
            </a:r>
            <a:endParaRPr lang="en-US" sz="1600">
              <a:cs typeface="B Titr" panose="00000700000000000000" pitchFamily="2" charset="-78"/>
            </a:endParaRPr>
          </a:p>
        </c:rich>
      </c:tx>
      <c:layout>
        <c:manualLayout>
          <c:xMode val="edge"/>
          <c:yMode val="edge"/>
          <c:x val="0.23728836134289183"/>
          <c:y val="0"/>
        </c:manualLayout>
      </c:layout>
      <c:overlay val="0"/>
    </c:title>
    <c:autoTitleDeleted val="0"/>
    <c:plotArea>
      <c:layout>
        <c:manualLayout>
          <c:layoutTarget val="inner"/>
          <c:xMode val="edge"/>
          <c:yMode val="edge"/>
          <c:x val="0.13255259085781185"/>
          <c:y val="0.16314254701031092"/>
          <c:w val="0.82159223249646873"/>
          <c:h val="0.72580179468658468"/>
        </c:manualLayout>
      </c:layout>
      <c:barChart>
        <c:barDir val="col"/>
        <c:grouping val="clustered"/>
        <c:varyColors val="0"/>
        <c:ser>
          <c:idx val="0"/>
          <c:order val="0"/>
          <c:invertIfNegative val="0"/>
          <c:cat>
            <c:strRef>
              <c:f>'فرم ارزیابی (2)'!$AK$69:$AO$69</c:f>
              <c:strCache>
                <c:ptCount val="5"/>
                <c:pt idx="0">
                  <c:v>تعداد بیمه شده</c:v>
                </c:pt>
                <c:pt idx="1">
                  <c:v>تعداد بیمه نشده</c:v>
                </c:pt>
                <c:pt idx="2">
                  <c:v>تعداد تمام وقت</c:v>
                </c:pt>
                <c:pt idx="3">
                  <c:v>تعداد پاره وقت</c:v>
                </c:pt>
                <c:pt idx="4">
                  <c:v>جمع کل نفرات</c:v>
                </c:pt>
              </c:strCache>
            </c:strRef>
          </c:cat>
          <c:val>
            <c:numRef>
              <c:f>'فرم ارزیابی (2)'!$AK$70:$AO$70</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31-4CC8-8CEB-40E9EA4412B1}"/>
            </c:ext>
          </c:extLst>
        </c:ser>
        <c:dLbls>
          <c:showLegendKey val="0"/>
          <c:showVal val="0"/>
          <c:showCatName val="0"/>
          <c:showSerName val="0"/>
          <c:showPercent val="0"/>
          <c:showBubbleSize val="0"/>
        </c:dLbls>
        <c:gapWidth val="150"/>
        <c:axId val="240502192"/>
        <c:axId val="240502584"/>
      </c:barChart>
      <c:catAx>
        <c:axId val="240502192"/>
        <c:scaling>
          <c:orientation val="maxMin"/>
        </c:scaling>
        <c:delete val="0"/>
        <c:axPos val="b"/>
        <c:numFmt formatCode="General" sourceLinked="0"/>
        <c:majorTickMark val="none"/>
        <c:minorTickMark val="none"/>
        <c:tickLblPos val="nextTo"/>
        <c:crossAx val="240502584"/>
        <c:crosses val="autoZero"/>
        <c:auto val="1"/>
        <c:lblAlgn val="ctr"/>
        <c:lblOffset val="100"/>
        <c:noMultiLvlLbl val="0"/>
      </c:catAx>
      <c:valAx>
        <c:axId val="240502584"/>
        <c:scaling>
          <c:orientation val="minMax"/>
        </c:scaling>
        <c:delete val="0"/>
        <c:axPos val="r"/>
        <c:majorGridlines/>
        <c:numFmt formatCode="0" sourceLinked="1"/>
        <c:majorTickMark val="none"/>
        <c:minorTickMark val="none"/>
        <c:tickLblPos val="nextTo"/>
        <c:crossAx val="240502192"/>
        <c:crosses val="autoZero"/>
        <c:crossBetween val="between"/>
      </c:valAx>
      <c:dTable>
        <c:showHorzBorder val="1"/>
        <c:showVertBorder val="1"/>
        <c:showOutline val="1"/>
        <c:showKeys val="0"/>
      </c:dTable>
    </c:plotArea>
    <c:plotVisOnly val="1"/>
    <c:dispBlanksAs val="gap"/>
    <c:showDLblsOverMax val="0"/>
  </c:chart>
  <c:spPr>
    <a:solidFill>
      <a:schemeClr val="accent1">
        <a:lumMod val="40000"/>
        <a:lumOff val="60000"/>
      </a:schemeClr>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cs typeface="B Titr" panose="00000700000000000000" pitchFamily="2" charset="-78"/>
              </a:defRPr>
            </a:pPr>
            <a:r>
              <a:rPr lang="fa-IR" sz="1600" baseline="0">
                <a:cs typeface="B Titr" panose="00000700000000000000" pitchFamily="2" charset="-78"/>
              </a:rPr>
              <a:t>وضعیت تیم سازی</a:t>
            </a:r>
            <a:endParaRPr lang="en-US" sz="1600">
              <a:cs typeface="B Titr" panose="00000700000000000000" pitchFamily="2" charset="-78"/>
            </a:endParaRPr>
          </a:p>
        </c:rich>
      </c:tx>
      <c:overlay val="0"/>
    </c:title>
    <c:autoTitleDeleted val="0"/>
    <c:plotArea>
      <c:layout>
        <c:manualLayout>
          <c:layoutTarget val="inner"/>
          <c:xMode val="edge"/>
          <c:yMode val="edge"/>
          <c:x val="0.11496209108219017"/>
          <c:y val="0.15040746052156359"/>
          <c:w val="0.86244966804376544"/>
          <c:h val="0.67495979511094428"/>
        </c:manualLayout>
      </c:layout>
      <c:barChart>
        <c:barDir val="col"/>
        <c:grouping val="stacked"/>
        <c:varyColors val="0"/>
        <c:ser>
          <c:idx val="0"/>
          <c:order val="0"/>
          <c:invertIfNegative val="0"/>
          <c:cat>
            <c:strRef>
              <c:f>'فرم ارزیابی (2)'!$AK$60:$AP$60</c:f>
              <c:strCache>
                <c:ptCount val="6"/>
                <c:pt idx="0">
                  <c:v>تعداد نفر تخصصی</c:v>
                </c:pt>
                <c:pt idx="1">
                  <c:v>تعداد نفر فنی</c:v>
                </c:pt>
                <c:pt idx="2">
                  <c:v>تعداد نفر اداری</c:v>
                </c:pt>
                <c:pt idx="3">
                  <c:v>تعداد نفر بازار</c:v>
                </c:pt>
                <c:pt idx="4">
                  <c:v>تعداد نفر مالی</c:v>
                </c:pt>
                <c:pt idx="5">
                  <c:v>جمع کل نفرات</c:v>
                </c:pt>
              </c:strCache>
            </c:strRef>
          </c:cat>
          <c:val>
            <c:numRef>
              <c:f>'فرم ارزیابی (2)'!$AK$61:$AP$61</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7ACB-4378-9E77-791952595E45}"/>
            </c:ext>
          </c:extLst>
        </c:ser>
        <c:dLbls>
          <c:showLegendKey val="0"/>
          <c:showVal val="0"/>
          <c:showCatName val="0"/>
          <c:showSerName val="0"/>
          <c:showPercent val="0"/>
          <c:showBubbleSize val="0"/>
        </c:dLbls>
        <c:gapWidth val="95"/>
        <c:overlap val="100"/>
        <c:axId val="240503760"/>
        <c:axId val="246411816"/>
      </c:barChart>
      <c:catAx>
        <c:axId val="240503760"/>
        <c:scaling>
          <c:orientation val="minMax"/>
        </c:scaling>
        <c:delete val="0"/>
        <c:axPos val="b"/>
        <c:numFmt formatCode="General" sourceLinked="0"/>
        <c:majorTickMark val="none"/>
        <c:minorTickMark val="none"/>
        <c:tickLblPos val="nextTo"/>
        <c:crossAx val="246411816"/>
        <c:crosses val="autoZero"/>
        <c:auto val="1"/>
        <c:lblAlgn val="ctr"/>
        <c:lblOffset val="100"/>
        <c:noMultiLvlLbl val="0"/>
      </c:catAx>
      <c:valAx>
        <c:axId val="246411816"/>
        <c:scaling>
          <c:orientation val="minMax"/>
        </c:scaling>
        <c:delete val="0"/>
        <c:axPos val="l"/>
        <c:majorGridlines/>
        <c:numFmt formatCode="0" sourceLinked="1"/>
        <c:majorTickMark val="none"/>
        <c:minorTickMark val="none"/>
        <c:tickLblPos val="nextTo"/>
        <c:crossAx val="240503760"/>
        <c:crosses val="autoZero"/>
        <c:crossBetween val="between"/>
      </c:valAx>
      <c:dTable>
        <c:showHorzBorder val="1"/>
        <c:showVertBorder val="1"/>
        <c:showOutline val="1"/>
        <c:showKeys val="0"/>
      </c:dTable>
    </c:plotArea>
    <c:plotVisOnly val="1"/>
    <c:dispBlanksAs val="gap"/>
    <c:showDLblsOverMax val="0"/>
  </c:chart>
  <c:spPr>
    <a:solidFill>
      <a:schemeClr val="accent1">
        <a:lumMod val="40000"/>
        <a:lumOff val="60000"/>
      </a:schemeClr>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a:cs typeface="B Titr" panose="00000700000000000000" pitchFamily="2" charset="-78"/>
              </a:defRPr>
            </a:pPr>
            <a:r>
              <a:rPr lang="fa-IR">
                <a:cs typeface="B Titr" panose="00000700000000000000" pitchFamily="2" charset="-78"/>
              </a:rPr>
              <a:t>نمودار</a:t>
            </a:r>
            <a:r>
              <a:rPr lang="fa-IR" baseline="0">
                <a:cs typeface="B Titr" panose="00000700000000000000" pitchFamily="2" charset="-78"/>
              </a:rPr>
              <a:t> فروش، صادرات و فروش دانش فنی</a:t>
            </a:r>
            <a:endParaRPr lang="en-US">
              <a:cs typeface="B Titr" panose="00000700000000000000" pitchFamily="2" charset="-78"/>
            </a:endParaRPr>
          </a:p>
        </c:rich>
      </c:tx>
      <c:overlay val="0"/>
    </c:title>
    <c:autoTitleDeleted val="0"/>
    <c:plotArea>
      <c:layout>
        <c:manualLayout>
          <c:layoutTarget val="inner"/>
          <c:xMode val="edge"/>
          <c:yMode val="edge"/>
          <c:x val="8.5389474964278109E-2"/>
          <c:y val="0.1355870766751443"/>
          <c:w val="0.91461052503572193"/>
          <c:h val="0.67839215973763867"/>
        </c:manualLayout>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'فرم ارزیابی (2)'!$AK$64:$AP$64</c:f>
              <c:strCache>
                <c:ptCount val="6"/>
                <c:pt idx="0">
                  <c:v>کل فروش 1399 (ریال)</c:v>
                </c:pt>
                <c:pt idx="1">
                  <c:v>کل فروش 1400 (ریال)</c:v>
                </c:pt>
                <c:pt idx="2">
                  <c:v>مبلغ صادرات 1399 (ریال)</c:v>
                </c:pt>
                <c:pt idx="3">
                  <c:v>مبلغ صادرات 1400 (ریال)</c:v>
                </c:pt>
                <c:pt idx="4">
                  <c:v>کل فروش دانش فنی 1399 (ریال)</c:v>
                </c:pt>
                <c:pt idx="5">
                  <c:v>کل فروش دانش فنی سال 1400 (ریال)</c:v>
                </c:pt>
              </c:strCache>
            </c:strRef>
          </c:cat>
          <c:val>
            <c:numRef>
              <c:f>'فرم ارزیابی (2)'!$AK$65:$AP$65</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CAFF-45D7-9DD4-404EBE286933}"/>
            </c:ext>
          </c:extLst>
        </c:ser>
        <c:dLbls>
          <c:showLegendKey val="0"/>
          <c:showVal val="0"/>
          <c:showCatName val="0"/>
          <c:showSerName val="0"/>
          <c:showPercent val="0"/>
          <c:showBubbleSize val="0"/>
        </c:dLbls>
        <c:gapWidth val="150"/>
        <c:axId val="246412992"/>
        <c:axId val="246413384"/>
      </c:barChart>
      <c:catAx>
        <c:axId val="246412992"/>
        <c:scaling>
          <c:orientation val="minMax"/>
        </c:scaling>
        <c:delete val="0"/>
        <c:axPos val="b"/>
        <c:numFmt formatCode="General" sourceLinked="0"/>
        <c:majorTickMark val="none"/>
        <c:minorTickMark val="none"/>
        <c:tickLblPos val="nextTo"/>
        <c:crossAx val="246413384"/>
        <c:crosses val="autoZero"/>
        <c:auto val="1"/>
        <c:lblAlgn val="ctr"/>
        <c:lblOffset val="100"/>
        <c:noMultiLvlLbl val="0"/>
      </c:catAx>
      <c:valAx>
        <c:axId val="246413384"/>
        <c:scaling>
          <c:orientation val="minMax"/>
        </c:scaling>
        <c:delete val="0"/>
        <c:axPos val="l"/>
        <c:majorGridlines/>
        <c:numFmt formatCode="#,##0" sourceLinked="1"/>
        <c:majorTickMark val="none"/>
        <c:minorTickMark val="none"/>
        <c:tickLblPos val="nextTo"/>
        <c:crossAx val="246412992"/>
        <c:crosses val="autoZero"/>
        <c:crossBetween val="between"/>
      </c:valAx>
      <c:dTable>
        <c:showHorzBorder val="1"/>
        <c:showVertBorder val="1"/>
        <c:showOutline val="1"/>
        <c:showKeys val="1"/>
      </c:dTable>
    </c:plotArea>
    <c:plotVisOnly val="1"/>
    <c:dispBlanksAs val="gap"/>
    <c:showDLblsOverMax val="0"/>
  </c:chart>
  <c:spPr>
    <a:solidFill>
      <a:schemeClr val="accent1">
        <a:lumMod val="40000"/>
        <a:lumOff val="60000"/>
      </a:schemeClr>
    </a:solidFill>
  </c:spPr>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329408</xdr:colOff>
      <xdr:row>21</xdr:row>
      <xdr:rowOff>678656</xdr:rowOff>
    </xdr:from>
    <xdr:to>
      <xdr:col>3</xdr:col>
      <xdr:colOff>1032441</xdr:colOff>
      <xdr:row>32</xdr:row>
      <xdr:rowOff>149677</xdr:rowOff>
    </xdr:to>
    <xdr:graphicFrame macro="">
      <xdr:nvGraphicFramePr>
        <xdr:cNvPr id="2" name="Chart 1">
          <a:extLst>
            <a:ext uri="{FF2B5EF4-FFF2-40B4-BE49-F238E27FC236}">
              <a16:creationId xmlns:a16="http://schemas.microsoft.com/office/drawing/2014/main" xmlns=""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354542</xdr:colOff>
      <xdr:row>34</xdr:row>
      <xdr:rowOff>107156</xdr:rowOff>
    </xdr:from>
    <xdr:to>
      <xdr:col>5</xdr:col>
      <xdr:colOff>1963209</xdr:colOff>
      <xdr:row>39</xdr:row>
      <xdr:rowOff>523875</xdr:rowOff>
    </xdr:to>
    <xdr:graphicFrame macro="">
      <xdr:nvGraphicFramePr>
        <xdr:cNvPr id="3" name="Chart 2">
          <a:extLst>
            <a:ext uri="{FF2B5EF4-FFF2-40B4-BE49-F238E27FC236}">
              <a16:creationId xmlns:a16="http://schemas.microsoft.com/office/drawing/2014/main" xmlns=""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1188244</xdr:colOff>
      <xdr:row>21</xdr:row>
      <xdr:rowOff>666749</xdr:rowOff>
    </xdr:from>
    <xdr:to>
      <xdr:col>5</xdr:col>
      <xdr:colOff>2159794</xdr:colOff>
      <xdr:row>32</xdr:row>
      <xdr:rowOff>157162</xdr:rowOff>
    </xdr:to>
    <xdr:graphicFrame macro="">
      <xdr:nvGraphicFramePr>
        <xdr:cNvPr id="4" name="Chart 3">
          <a:extLst>
            <a:ext uri="{FF2B5EF4-FFF2-40B4-BE49-F238E27FC236}">
              <a16:creationId xmlns:a16="http://schemas.microsoft.com/office/drawing/2014/main" xmlns=""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1095376</xdr:colOff>
      <xdr:row>22</xdr:row>
      <xdr:rowOff>137584</xdr:rowOff>
    </xdr:from>
    <xdr:to>
      <xdr:col>5</xdr:col>
      <xdr:colOff>1481667</xdr:colOff>
      <xdr:row>32</xdr:row>
      <xdr:rowOff>73823</xdr:rowOff>
    </xdr:to>
    <xdr:graphicFrame macro="">
      <xdr:nvGraphicFramePr>
        <xdr:cNvPr id="2" name="Chart 1">
          <a:extLst>
            <a:ext uri="{FF2B5EF4-FFF2-40B4-BE49-F238E27FC236}">
              <a16:creationId xmlns:a16="http://schemas.microsoft.com/office/drawing/2014/main" xmlns=""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190501</xdr:colOff>
      <xdr:row>22</xdr:row>
      <xdr:rowOff>148167</xdr:rowOff>
    </xdr:from>
    <xdr:to>
      <xdr:col>2</xdr:col>
      <xdr:colOff>1026582</xdr:colOff>
      <xdr:row>32</xdr:row>
      <xdr:rowOff>63953</xdr:rowOff>
    </xdr:to>
    <xdr:graphicFrame macro="">
      <xdr:nvGraphicFramePr>
        <xdr:cNvPr id="3" name="Chart 2">
          <a:extLst>
            <a:ext uri="{FF2B5EF4-FFF2-40B4-BE49-F238E27FC236}">
              <a16:creationId xmlns:a16="http://schemas.microsoft.com/office/drawing/2014/main" xmlns=""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202406</xdr:colOff>
      <xdr:row>34</xdr:row>
      <xdr:rowOff>154781</xdr:rowOff>
    </xdr:from>
    <xdr:to>
      <xdr:col>5</xdr:col>
      <xdr:colOff>1811073</xdr:colOff>
      <xdr:row>39</xdr:row>
      <xdr:rowOff>571500</xdr:rowOff>
    </xdr:to>
    <xdr:graphicFrame macro="">
      <xdr:nvGraphicFramePr>
        <xdr:cNvPr id="4" name="Chart 3">
          <a:extLst>
            <a:ext uri="{FF2B5EF4-FFF2-40B4-BE49-F238E27FC236}">
              <a16:creationId xmlns:a16="http://schemas.microsoft.com/office/drawing/2014/main" xmlns=""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7194</xdr:col>
          <xdr:colOff>152400</xdr:colOff>
          <xdr:row>59</xdr:row>
          <xdr:rowOff>95250</xdr:rowOff>
        </xdr:from>
        <xdr:to>
          <xdr:col>7194</xdr:col>
          <xdr:colOff>152400</xdr:colOff>
          <xdr:row>59</xdr:row>
          <xdr:rowOff>171450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xmlns="" id="{00000000-0008-0000-0F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59</xdr:row>
          <xdr:rowOff>323850</xdr:rowOff>
        </xdr:from>
        <xdr:to>
          <xdr:col>7194</xdr:col>
          <xdr:colOff>152400</xdr:colOff>
          <xdr:row>59</xdr:row>
          <xdr:rowOff>400050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xmlns="" id="{00000000-0008-0000-0F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60</xdr:row>
          <xdr:rowOff>95250</xdr:rowOff>
        </xdr:from>
        <xdr:to>
          <xdr:col>7194</xdr:col>
          <xdr:colOff>152400</xdr:colOff>
          <xdr:row>60</xdr:row>
          <xdr:rowOff>180975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xmlns="" id="{00000000-0008-0000-0F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61</xdr:row>
          <xdr:rowOff>104775</xdr:rowOff>
        </xdr:from>
        <xdr:to>
          <xdr:col>7194</xdr:col>
          <xdr:colOff>152400</xdr:colOff>
          <xdr:row>61</xdr:row>
          <xdr:rowOff>190500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xmlns="" id="{00000000-0008-0000-0F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60</xdr:row>
          <xdr:rowOff>323850</xdr:rowOff>
        </xdr:from>
        <xdr:to>
          <xdr:col>7194</xdr:col>
          <xdr:colOff>152400</xdr:colOff>
          <xdr:row>60</xdr:row>
          <xdr:rowOff>400050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xmlns="" id="{00000000-0008-0000-0F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61</xdr:row>
          <xdr:rowOff>333375</xdr:rowOff>
        </xdr:from>
        <xdr:to>
          <xdr:col>7194</xdr:col>
          <xdr:colOff>152400</xdr:colOff>
          <xdr:row>62</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xmlns="" id="{00000000-0008-0000-0F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62</xdr:row>
          <xdr:rowOff>161925</xdr:rowOff>
        </xdr:from>
        <xdr:to>
          <xdr:col>7194</xdr:col>
          <xdr:colOff>152400</xdr:colOff>
          <xdr:row>62</xdr:row>
          <xdr:rowOff>238125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xmlns="" id="{00000000-0008-0000-0F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63</xdr:row>
          <xdr:rowOff>9525</xdr:rowOff>
        </xdr:from>
        <xdr:to>
          <xdr:col>7194</xdr:col>
          <xdr:colOff>152400</xdr:colOff>
          <xdr:row>63</xdr:row>
          <xdr:rowOff>85725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xmlns="" id="{00000000-0008-0000-0F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63</xdr:row>
          <xdr:rowOff>238125</xdr:rowOff>
        </xdr:from>
        <xdr:to>
          <xdr:col>7194</xdr:col>
          <xdr:colOff>152400</xdr:colOff>
          <xdr:row>63</xdr:row>
          <xdr:rowOff>304800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xmlns="" id="{00000000-0008-0000-0F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64</xdr:row>
          <xdr:rowOff>76200</xdr:rowOff>
        </xdr:from>
        <xdr:to>
          <xdr:col>7194</xdr:col>
          <xdr:colOff>152400</xdr:colOff>
          <xdr:row>64</xdr:row>
          <xdr:rowOff>152400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xmlns="" id="{00000000-0008-0000-0F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64</xdr:row>
          <xdr:rowOff>304800</xdr:rowOff>
        </xdr:from>
        <xdr:to>
          <xdr:col>7194</xdr:col>
          <xdr:colOff>152400</xdr:colOff>
          <xdr:row>64</xdr:row>
          <xdr:rowOff>371475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xmlns="" id="{00000000-0008-0000-0F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58</xdr:row>
          <xdr:rowOff>47625</xdr:rowOff>
        </xdr:from>
        <xdr:to>
          <xdr:col>7194</xdr:col>
          <xdr:colOff>152400</xdr:colOff>
          <xdr:row>58</xdr:row>
          <xdr:rowOff>123825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xmlns="" id="{00000000-0008-0000-0F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59</xdr:row>
          <xdr:rowOff>95250</xdr:rowOff>
        </xdr:from>
        <xdr:to>
          <xdr:col>7194</xdr:col>
          <xdr:colOff>152400</xdr:colOff>
          <xdr:row>59</xdr:row>
          <xdr:rowOff>171450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xmlns="" id="{00000000-0008-0000-0F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59</xdr:row>
          <xdr:rowOff>323850</xdr:rowOff>
        </xdr:from>
        <xdr:to>
          <xdr:col>7194</xdr:col>
          <xdr:colOff>152400</xdr:colOff>
          <xdr:row>59</xdr:row>
          <xdr:rowOff>400050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xmlns="" id="{00000000-0008-0000-0F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60</xdr:row>
          <xdr:rowOff>95250</xdr:rowOff>
        </xdr:from>
        <xdr:to>
          <xdr:col>7194</xdr:col>
          <xdr:colOff>152400</xdr:colOff>
          <xdr:row>60</xdr:row>
          <xdr:rowOff>180975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xmlns="" id="{00000000-0008-0000-0F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61</xdr:row>
          <xdr:rowOff>104775</xdr:rowOff>
        </xdr:from>
        <xdr:to>
          <xdr:col>7194</xdr:col>
          <xdr:colOff>152400</xdr:colOff>
          <xdr:row>61</xdr:row>
          <xdr:rowOff>190500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xmlns="" id="{00000000-0008-0000-0F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60</xdr:row>
          <xdr:rowOff>323850</xdr:rowOff>
        </xdr:from>
        <xdr:to>
          <xdr:col>7194</xdr:col>
          <xdr:colOff>152400</xdr:colOff>
          <xdr:row>60</xdr:row>
          <xdr:rowOff>400050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xmlns="" id="{00000000-0008-0000-0F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61</xdr:row>
          <xdr:rowOff>333375</xdr:rowOff>
        </xdr:from>
        <xdr:to>
          <xdr:col>7194</xdr:col>
          <xdr:colOff>152400</xdr:colOff>
          <xdr:row>62</xdr:row>
          <xdr:rowOff>19050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xmlns="" id="{00000000-0008-0000-0F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62</xdr:row>
          <xdr:rowOff>161925</xdr:rowOff>
        </xdr:from>
        <xdr:to>
          <xdr:col>7194</xdr:col>
          <xdr:colOff>152400</xdr:colOff>
          <xdr:row>62</xdr:row>
          <xdr:rowOff>238125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xmlns="" id="{00000000-0008-0000-0F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63</xdr:row>
          <xdr:rowOff>9525</xdr:rowOff>
        </xdr:from>
        <xdr:to>
          <xdr:col>7194</xdr:col>
          <xdr:colOff>152400</xdr:colOff>
          <xdr:row>63</xdr:row>
          <xdr:rowOff>85725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xmlns="" id="{00000000-0008-0000-0F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63</xdr:row>
          <xdr:rowOff>238125</xdr:rowOff>
        </xdr:from>
        <xdr:to>
          <xdr:col>7194</xdr:col>
          <xdr:colOff>152400</xdr:colOff>
          <xdr:row>63</xdr:row>
          <xdr:rowOff>304800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xmlns="" id="{00000000-0008-0000-0F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64</xdr:row>
          <xdr:rowOff>76200</xdr:rowOff>
        </xdr:from>
        <xdr:to>
          <xdr:col>7194</xdr:col>
          <xdr:colOff>152400</xdr:colOff>
          <xdr:row>64</xdr:row>
          <xdr:rowOff>152400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xmlns="" id="{00000000-0008-0000-0F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64</xdr:row>
          <xdr:rowOff>304800</xdr:rowOff>
        </xdr:from>
        <xdr:to>
          <xdr:col>7194</xdr:col>
          <xdr:colOff>152400</xdr:colOff>
          <xdr:row>64</xdr:row>
          <xdr:rowOff>371475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xmlns="" id="{00000000-0008-0000-0F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58</xdr:row>
          <xdr:rowOff>47625</xdr:rowOff>
        </xdr:from>
        <xdr:to>
          <xdr:col>7194</xdr:col>
          <xdr:colOff>152400</xdr:colOff>
          <xdr:row>58</xdr:row>
          <xdr:rowOff>123825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xmlns="" id="{00000000-0008-0000-0F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59</xdr:row>
          <xdr:rowOff>85725</xdr:rowOff>
        </xdr:from>
        <xdr:to>
          <xdr:col>7194</xdr:col>
          <xdr:colOff>161925</xdr:colOff>
          <xdr:row>59</xdr:row>
          <xdr:rowOff>171450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xmlns="" id="{00000000-0008-0000-0F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59</xdr:row>
          <xdr:rowOff>314325</xdr:rowOff>
        </xdr:from>
        <xdr:to>
          <xdr:col>7194</xdr:col>
          <xdr:colOff>161925</xdr:colOff>
          <xdr:row>59</xdr:row>
          <xdr:rowOff>409575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xmlns="" id="{00000000-0008-0000-0F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60</xdr:row>
          <xdr:rowOff>76200</xdr:rowOff>
        </xdr:from>
        <xdr:to>
          <xdr:col>7194</xdr:col>
          <xdr:colOff>161925</xdr:colOff>
          <xdr:row>60</xdr:row>
          <xdr:rowOff>180975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xmlns="" id="{00000000-0008-0000-0F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61</xdr:row>
          <xdr:rowOff>85725</xdr:rowOff>
        </xdr:from>
        <xdr:to>
          <xdr:col>7194</xdr:col>
          <xdr:colOff>161925</xdr:colOff>
          <xdr:row>61</xdr:row>
          <xdr:rowOff>180975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xmlns="" id="{00000000-0008-0000-0F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60</xdr:row>
          <xdr:rowOff>304800</xdr:rowOff>
        </xdr:from>
        <xdr:to>
          <xdr:col>7194</xdr:col>
          <xdr:colOff>161925</xdr:colOff>
          <xdr:row>60</xdr:row>
          <xdr:rowOff>400050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xmlns="" id="{00000000-0008-0000-0F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61</xdr:row>
          <xdr:rowOff>314325</xdr:rowOff>
        </xdr:from>
        <xdr:to>
          <xdr:col>7194</xdr:col>
          <xdr:colOff>161925</xdr:colOff>
          <xdr:row>62</xdr:row>
          <xdr:rowOff>19050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xmlns="" id="{00000000-0008-0000-0F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62</xdr:row>
          <xdr:rowOff>152400</xdr:rowOff>
        </xdr:from>
        <xdr:to>
          <xdr:col>7194</xdr:col>
          <xdr:colOff>161925</xdr:colOff>
          <xdr:row>62</xdr:row>
          <xdr:rowOff>247650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xmlns="" id="{00000000-0008-0000-0F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62</xdr:row>
          <xdr:rowOff>381000</xdr:rowOff>
        </xdr:from>
        <xdr:to>
          <xdr:col>7194</xdr:col>
          <xdr:colOff>161925</xdr:colOff>
          <xdr:row>63</xdr:row>
          <xdr:rowOff>85725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xmlns="" id="{00000000-0008-0000-0F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63</xdr:row>
          <xdr:rowOff>228600</xdr:rowOff>
        </xdr:from>
        <xdr:to>
          <xdr:col>7194</xdr:col>
          <xdr:colOff>161925</xdr:colOff>
          <xdr:row>63</xdr:row>
          <xdr:rowOff>304800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xmlns="" id="{00000000-0008-0000-0F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64</xdr:row>
          <xdr:rowOff>57150</xdr:rowOff>
        </xdr:from>
        <xdr:to>
          <xdr:col>7194</xdr:col>
          <xdr:colOff>161925</xdr:colOff>
          <xdr:row>64</xdr:row>
          <xdr:rowOff>152400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xmlns="" id="{00000000-0008-0000-0F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64</xdr:row>
          <xdr:rowOff>285750</xdr:rowOff>
        </xdr:from>
        <xdr:to>
          <xdr:col>7194</xdr:col>
          <xdr:colOff>161925</xdr:colOff>
          <xdr:row>64</xdr:row>
          <xdr:rowOff>371475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xmlns="" id="{00000000-0008-0000-0F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58</xdr:row>
          <xdr:rowOff>28575</xdr:rowOff>
        </xdr:from>
        <xdr:to>
          <xdr:col>7194</xdr:col>
          <xdr:colOff>161925</xdr:colOff>
          <xdr:row>58</xdr:row>
          <xdr:rowOff>123825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xmlns="" id="{00000000-0008-0000-0F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59</xdr:row>
          <xdr:rowOff>66675</xdr:rowOff>
        </xdr:from>
        <xdr:to>
          <xdr:col>7194</xdr:col>
          <xdr:colOff>161925</xdr:colOff>
          <xdr:row>59</xdr:row>
          <xdr:rowOff>171450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xmlns="" id="{00000000-0008-0000-0F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59</xdr:row>
          <xdr:rowOff>304800</xdr:rowOff>
        </xdr:from>
        <xdr:to>
          <xdr:col>7194</xdr:col>
          <xdr:colOff>161925</xdr:colOff>
          <xdr:row>59</xdr:row>
          <xdr:rowOff>409575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xmlns="" id="{00000000-0008-0000-0F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60</xdr:row>
          <xdr:rowOff>66675</xdr:rowOff>
        </xdr:from>
        <xdr:to>
          <xdr:col>7194</xdr:col>
          <xdr:colOff>161925</xdr:colOff>
          <xdr:row>60</xdr:row>
          <xdr:rowOff>180975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xmlns="" id="{00000000-0008-0000-0F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61</xdr:row>
          <xdr:rowOff>76200</xdr:rowOff>
        </xdr:from>
        <xdr:to>
          <xdr:col>7194</xdr:col>
          <xdr:colOff>161925</xdr:colOff>
          <xdr:row>61</xdr:row>
          <xdr:rowOff>190500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xmlns="" id="{00000000-0008-0000-0F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60</xdr:row>
          <xdr:rowOff>295275</xdr:rowOff>
        </xdr:from>
        <xdr:to>
          <xdr:col>7194</xdr:col>
          <xdr:colOff>161925</xdr:colOff>
          <xdr:row>60</xdr:row>
          <xdr:rowOff>400050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xmlns="" id="{00000000-0008-0000-0F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61</xdr:row>
          <xdr:rowOff>304800</xdr:rowOff>
        </xdr:from>
        <xdr:to>
          <xdr:col>7194</xdr:col>
          <xdr:colOff>161925</xdr:colOff>
          <xdr:row>62</xdr:row>
          <xdr:rowOff>19050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xmlns="" id="{00000000-0008-0000-0F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62</xdr:row>
          <xdr:rowOff>133350</xdr:rowOff>
        </xdr:from>
        <xdr:to>
          <xdr:col>7194</xdr:col>
          <xdr:colOff>161925</xdr:colOff>
          <xdr:row>62</xdr:row>
          <xdr:rowOff>238125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xmlns="" id="{00000000-0008-0000-0F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62</xdr:row>
          <xdr:rowOff>371475</xdr:rowOff>
        </xdr:from>
        <xdr:to>
          <xdr:col>7194</xdr:col>
          <xdr:colOff>161925</xdr:colOff>
          <xdr:row>63</xdr:row>
          <xdr:rowOff>85725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xmlns="" id="{00000000-0008-0000-0F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63</xdr:row>
          <xdr:rowOff>209550</xdr:rowOff>
        </xdr:from>
        <xdr:to>
          <xdr:col>7194</xdr:col>
          <xdr:colOff>161925</xdr:colOff>
          <xdr:row>63</xdr:row>
          <xdr:rowOff>304800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xmlns="" id="{00000000-0008-0000-0F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64</xdr:row>
          <xdr:rowOff>47625</xdr:rowOff>
        </xdr:from>
        <xdr:to>
          <xdr:col>7194</xdr:col>
          <xdr:colOff>161925</xdr:colOff>
          <xdr:row>64</xdr:row>
          <xdr:rowOff>152400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xmlns="" id="{00000000-0008-0000-0F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64</xdr:row>
          <xdr:rowOff>276225</xdr:rowOff>
        </xdr:from>
        <xdr:to>
          <xdr:col>7194</xdr:col>
          <xdr:colOff>161925</xdr:colOff>
          <xdr:row>64</xdr:row>
          <xdr:rowOff>371475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xmlns="" id="{00000000-0008-0000-0F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58</xdr:row>
          <xdr:rowOff>19050</xdr:rowOff>
        </xdr:from>
        <xdr:to>
          <xdr:col>7194</xdr:col>
          <xdr:colOff>161925</xdr:colOff>
          <xdr:row>58</xdr:row>
          <xdr:rowOff>123825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xmlns="" id="{00000000-0008-0000-0F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7197</xdr:col>
          <xdr:colOff>161925</xdr:colOff>
          <xdr:row>65</xdr:row>
          <xdr:rowOff>57150</xdr:rowOff>
        </xdr:from>
        <xdr:to>
          <xdr:col>7197</xdr:col>
          <xdr:colOff>171450</xdr:colOff>
          <xdr:row>65</xdr:row>
          <xdr:rowOff>161925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xmlns="" id="{00000000-0008-0000-0F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7197</xdr:col>
          <xdr:colOff>161925</xdr:colOff>
          <xdr:row>65</xdr:row>
          <xdr:rowOff>57150</xdr:rowOff>
        </xdr:from>
        <xdr:to>
          <xdr:col>7197</xdr:col>
          <xdr:colOff>171450</xdr:colOff>
          <xdr:row>65</xdr:row>
          <xdr:rowOff>152400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xmlns="" id="{00000000-0008-0000-0F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7194</xdr:col>
          <xdr:colOff>152400</xdr:colOff>
          <xdr:row>65</xdr:row>
          <xdr:rowOff>57150</xdr:rowOff>
        </xdr:from>
        <xdr:to>
          <xdr:col>7194</xdr:col>
          <xdr:colOff>152400</xdr:colOff>
          <xdr:row>65</xdr:row>
          <xdr:rowOff>161925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xmlns="" id="{00000000-0008-0000-0F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485775</xdr:colOff>
          <xdr:row>57</xdr:row>
          <xdr:rowOff>28575</xdr:rowOff>
        </xdr:from>
        <xdr:to>
          <xdr:col>7195</xdr:col>
          <xdr:colOff>590550</xdr:colOff>
          <xdr:row>57</xdr:row>
          <xdr:rowOff>190500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xmlns="" id="{00000000-0008-0000-0F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485775</xdr:colOff>
          <xdr:row>58</xdr:row>
          <xdr:rowOff>0</xdr:rowOff>
        </xdr:from>
        <xdr:to>
          <xdr:col>7195</xdr:col>
          <xdr:colOff>590550</xdr:colOff>
          <xdr:row>58</xdr:row>
          <xdr:rowOff>161925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xmlns="" id="{00000000-0008-0000-0F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485775</xdr:colOff>
          <xdr:row>59</xdr:row>
          <xdr:rowOff>57150</xdr:rowOff>
        </xdr:from>
        <xdr:to>
          <xdr:col>7195</xdr:col>
          <xdr:colOff>590550</xdr:colOff>
          <xdr:row>59</xdr:row>
          <xdr:rowOff>219075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xmlns="" id="{00000000-0008-0000-0F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485775</xdr:colOff>
          <xdr:row>59</xdr:row>
          <xdr:rowOff>228600</xdr:rowOff>
        </xdr:from>
        <xdr:to>
          <xdr:col>7195</xdr:col>
          <xdr:colOff>590550</xdr:colOff>
          <xdr:row>59</xdr:row>
          <xdr:rowOff>390525</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xmlns="" id="{00000000-0008-0000-0F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485775</xdr:colOff>
          <xdr:row>59</xdr:row>
          <xdr:rowOff>447675</xdr:rowOff>
        </xdr:from>
        <xdr:to>
          <xdr:col>7195</xdr:col>
          <xdr:colOff>590550</xdr:colOff>
          <xdr:row>60</xdr:row>
          <xdr:rowOff>161925</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xmlns="" id="{00000000-0008-0000-0F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485775</xdr:colOff>
          <xdr:row>60</xdr:row>
          <xdr:rowOff>219075</xdr:rowOff>
        </xdr:from>
        <xdr:to>
          <xdr:col>7195</xdr:col>
          <xdr:colOff>590550</xdr:colOff>
          <xdr:row>60</xdr:row>
          <xdr:rowOff>390525</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xmlns="" id="{00000000-0008-0000-0F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485775</xdr:colOff>
          <xdr:row>60</xdr:row>
          <xdr:rowOff>447675</xdr:rowOff>
        </xdr:from>
        <xdr:to>
          <xdr:col>7195</xdr:col>
          <xdr:colOff>590550</xdr:colOff>
          <xdr:row>61</xdr:row>
          <xdr:rowOff>161925</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xmlns="" id="{00000000-0008-0000-0F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485775</xdr:colOff>
          <xdr:row>61</xdr:row>
          <xdr:rowOff>219075</xdr:rowOff>
        </xdr:from>
        <xdr:to>
          <xdr:col>7195</xdr:col>
          <xdr:colOff>590550</xdr:colOff>
          <xdr:row>62</xdr:row>
          <xdr:rowOff>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xmlns="" id="{00000000-0008-0000-0F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485775</xdr:colOff>
          <xdr:row>62</xdr:row>
          <xdr:rowOff>57150</xdr:rowOff>
        </xdr:from>
        <xdr:to>
          <xdr:col>7195</xdr:col>
          <xdr:colOff>590550</xdr:colOff>
          <xdr:row>62</xdr:row>
          <xdr:rowOff>219075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xmlns="" id="{00000000-0008-0000-0F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485775</xdr:colOff>
          <xdr:row>62</xdr:row>
          <xdr:rowOff>285750</xdr:rowOff>
        </xdr:from>
        <xdr:to>
          <xdr:col>7195</xdr:col>
          <xdr:colOff>590550</xdr:colOff>
          <xdr:row>63</xdr:row>
          <xdr:rowOff>57150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xmlns="" id="{00000000-0008-0000-0F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485775</xdr:colOff>
          <xdr:row>63</xdr:row>
          <xdr:rowOff>114300</xdr:rowOff>
        </xdr:from>
        <xdr:to>
          <xdr:col>7195</xdr:col>
          <xdr:colOff>590550</xdr:colOff>
          <xdr:row>63</xdr:row>
          <xdr:rowOff>276225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xmlns="" id="{00000000-0008-0000-0F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381000</xdr:colOff>
          <xdr:row>64</xdr:row>
          <xdr:rowOff>142875</xdr:rowOff>
        </xdr:from>
        <xdr:to>
          <xdr:col>7200</xdr:col>
          <xdr:colOff>485775</xdr:colOff>
          <xdr:row>64</xdr:row>
          <xdr:rowOff>304800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xmlns="" id="{00000000-0008-0000-0F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7198</xdr:col>
          <xdr:colOff>171450</xdr:colOff>
          <xdr:row>57</xdr:row>
          <xdr:rowOff>9525</xdr:rowOff>
        </xdr:from>
        <xdr:to>
          <xdr:col>7198</xdr:col>
          <xdr:colOff>276225</xdr:colOff>
          <xdr:row>57</xdr:row>
          <xdr:rowOff>161925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xmlns="" id="{00000000-0008-0000-0F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7198</xdr:col>
          <xdr:colOff>171450</xdr:colOff>
          <xdr:row>57</xdr:row>
          <xdr:rowOff>228600</xdr:rowOff>
        </xdr:from>
        <xdr:to>
          <xdr:col>7198</xdr:col>
          <xdr:colOff>276225</xdr:colOff>
          <xdr:row>58</xdr:row>
          <xdr:rowOff>133350</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xmlns="" id="{00000000-0008-0000-0F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7198</xdr:col>
          <xdr:colOff>171450</xdr:colOff>
          <xdr:row>59</xdr:row>
          <xdr:rowOff>28575</xdr:rowOff>
        </xdr:from>
        <xdr:to>
          <xdr:col>7198</xdr:col>
          <xdr:colOff>276225</xdr:colOff>
          <xdr:row>59</xdr:row>
          <xdr:rowOff>190500</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xmlns="" id="{00000000-0008-0000-0F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7198</xdr:col>
          <xdr:colOff>171450</xdr:colOff>
          <xdr:row>59</xdr:row>
          <xdr:rowOff>257175</xdr:rowOff>
        </xdr:from>
        <xdr:to>
          <xdr:col>7198</xdr:col>
          <xdr:colOff>276225</xdr:colOff>
          <xdr:row>59</xdr:row>
          <xdr:rowOff>409575</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xmlns="" id="{00000000-0008-0000-0F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7198</xdr:col>
          <xdr:colOff>171450</xdr:colOff>
          <xdr:row>60</xdr:row>
          <xdr:rowOff>28575</xdr:rowOff>
        </xdr:from>
        <xdr:to>
          <xdr:col>7198</xdr:col>
          <xdr:colOff>276225</xdr:colOff>
          <xdr:row>60</xdr:row>
          <xdr:rowOff>190500</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xmlns="" id="{00000000-0008-0000-0F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7198</xdr:col>
          <xdr:colOff>171450</xdr:colOff>
          <xdr:row>60</xdr:row>
          <xdr:rowOff>247650</xdr:rowOff>
        </xdr:from>
        <xdr:to>
          <xdr:col>7198</xdr:col>
          <xdr:colOff>276225</xdr:colOff>
          <xdr:row>60</xdr:row>
          <xdr:rowOff>409575</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xmlns="" id="{00000000-0008-0000-0F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7198</xdr:col>
          <xdr:colOff>171450</xdr:colOff>
          <xdr:row>61</xdr:row>
          <xdr:rowOff>28575</xdr:rowOff>
        </xdr:from>
        <xdr:to>
          <xdr:col>7198</xdr:col>
          <xdr:colOff>276225</xdr:colOff>
          <xdr:row>61</xdr:row>
          <xdr:rowOff>180975</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xmlns="" id="{00000000-0008-0000-0F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7198</xdr:col>
          <xdr:colOff>171450</xdr:colOff>
          <xdr:row>61</xdr:row>
          <xdr:rowOff>247650</xdr:rowOff>
        </xdr:from>
        <xdr:to>
          <xdr:col>7198</xdr:col>
          <xdr:colOff>276225</xdr:colOff>
          <xdr:row>62</xdr:row>
          <xdr:rowOff>19050</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xmlns="" id="{00000000-0008-0000-0F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7198</xdr:col>
          <xdr:colOff>171450</xdr:colOff>
          <xdr:row>62</xdr:row>
          <xdr:rowOff>85725</xdr:rowOff>
        </xdr:from>
        <xdr:to>
          <xdr:col>7198</xdr:col>
          <xdr:colOff>276225</xdr:colOff>
          <xdr:row>62</xdr:row>
          <xdr:rowOff>247650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xmlns="" id="{00000000-0008-0000-0F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7198</xdr:col>
          <xdr:colOff>171450</xdr:colOff>
          <xdr:row>62</xdr:row>
          <xdr:rowOff>314325</xdr:rowOff>
        </xdr:from>
        <xdr:to>
          <xdr:col>7198</xdr:col>
          <xdr:colOff>276225</xdr:colOff>
          <xdr:row>63</xdr:row>
          <xdr:rowOff>85725</xdr:rowOff>
        </xdr:to>
        <xdr:sp macro="" textlink="">
          <xdr:nvSpPr>
            <xdr:cNvPr id="15486" name="Check Box 126" hidden="1">
              <a:extLst>
                <a:ext uri="{63B3BB69-23CF-44E3-9099-C40C66FF867C}">
                  <a14:compatExt spid="_x0000_s15486"/>
                </a:ext>
                <a:ext uri="{FF2B5EF4-FFF2-40B4-BE49-F238E27FC236}">
                  <a16:creationId xmlns:a16="http://schemas.microsoft.com/office/drawing/2014/main" xmlns="" id="{00000000-0008-0000-0F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7198</xdr:col>
          <xdr:colOff>171450</xdr:colOff>
          <xdr:row>63</xdr:row>
          <xdr:rowOff>152400</xdr:rowOff>
        </xdr:from>
        <xdr:to>
          <xdr:col>7198</xdr:col>
          <xdr:colOff>276225</xdr:colOff>
          <xdr:row>63</xdr:row>
          <xdr:rowOff>314325</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xmlns="" id="{00000000-0008-0000-0F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485775</xdr:colOff>
          <xdr:row>63</xdr:row>
          <xdr:rowOff>333375</xdr:rowOff>
        </xdr:from>
        <xdr:to>
          <xdr:col>7195</xdr:col>
          <xdr:colOff>590550</xdr:colOff>
          <xdr:row>64</xdr:row>
          <xdr:rowOff>104775</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xmlns="" id="{00000000-0008-0000-0F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371475</xdr:colOff>
          <xdr:row>57</xdr:row>
          <xdr:rowOff>9525</xdr:rowOff>
        </xdr:from>
        <xdr:to>
          <xdr:col>7200</xdr:col>
          <xdr:colOff>476250</xdr:colOff>
          <xdr:row>57</xdr:row>
          <xdr:rowOff>171450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xmlns="" id="{00000000-0008-0000-0F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371475</xdr:colOff>
          <xdr:row>57</xdr:row>
          <xdr:rowOff>238125</xdr:rowOff>
        </xdr:from>
        <xdr:to>
          <xdr:col>7200</xdr:col>
          <xdr:colOff>476250</xdr:colOff>
          <xdr:row>58</xdr:row>
          <xdr:rowOff>142875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xmlns="" id="{00000000-0008-0000-0F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371475</xdr:colOff>
          <xdr:row>59</xdr:row>
          <xdr:rowOff>47625</xdr:rowOff>
        </xdr:from>
        <xdr:to>
          <xdr:col>7200</xdr:col>
          <xdr:colOff>476250</xdr:colOff>
          <xdr:row>59</xdr:row>
          <xdr:rowOff>209550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xmlns="" id="{00000000-0008-0000-0F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371475</xdr:colOff>
          <xdr:row>59</xdr:row>
          <xdr:rowOff>266700</xdr:rowOff>
        </xdr:from>
        <xdr:to>
          <xdr:col>7200</xdr:col>
          <xdr:colOff>476250</xdr:colOff>
          <xdr:row>59</xdr:row>
          <xdr:rowOff>419100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xmlns="" id="{00000000-0008-0000-0F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371475</xdr:colOff>
          <xdr:row>60</xdr:row>
          <xdr:rowOff>38100</xdr:rowOff>
        </xdr:from>
        <xdr:to>
          <xdr:col>7200</xdr:col>
          <xdr:colOff>476250</xdr:colOff>
          <xdr:row>60</xdr:row>
          <xdr:rowOff>200025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xmlns="" id="{00000000-0008-0000-0F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371475</xdr:colOff>
          <xdr:row>60</xdr:row>
          <xdr:rowOff>257175</xdr:rowOff>
        </xdr:from>
        <xdr:to>
          <xdr:col>7200</xdr:col>
          <xdr:colOff>476250</xdr:colOff>
          <xdr:row>60</xdr:row>
          <xdr:rowOff>419100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xmlns="" id="{00000000-0008-0000-0F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371475</xdr:colOff>
          <xdr:row>61</xdr:row>
          <xdr:rowOff>38100</xdr:rowOff>
        </xdr:from>
        <xdr:to>
          <xdr:col>7200</xdr:col>
          <xdr:colOff>476250</xdr:colOff>
          <xdr:row>61</xdr:row>
          <xdr:rowOff>200025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xmlns="" id="{00000000-0008-0000-0F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381000</xdr:colOff>
          <xdr:row>61</xdr:row>
          <xdr:rowOff>200025</xdr:rowOff>
        </xdr:from>
        <xdr:to>
          <xdr:col>7200</xdr:col>
          <xdr:colOff>485775</xdr:colOff>
          <xdr:row>61</xdr:row>
          <xdr:rowOff>361950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xmlns="" id="{00000000-0008-0000-0F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381000</xdr:colOff>
          <xdr:row>62</xdr:row>
          <xdr:rowOff>38100</xdr:rowOff>
        </xdr:from>
        <xdr:to>
          <xdr:col>7200</xdr:col>
          <xdr:colOff>485775</xdr:colOff>
          <xdr:row>62</xdr:row>
          <xdr:rowOff>200025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xmlns="" id="{00000000-0008-0000-0F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381000</xdr:colOff>
          <xdr:row>62</xdr:row>
          <xdr:rowOff>266700</xdr:rowOff>
        </xdr:from>
        <xdr:to>
          <xdr:col>7200</xdr:col>
          <xdr:colOff>485775</xdr:colOff>
          <xdr:row>63</xdr:row>
          <xdr:rowOff>38100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xmlns="" id="{00000000-0008-0000-0F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381000</xdr:colOff>
          <xdr:row>63</xdr:row>
          <xdr:rowOff>95250</xdr:rowOff>
        </xdr:from>
        <xdr:to>
          <xdr:col>7200</xdr:col>
          <xdr:colOff>485775</xdr:colOff>
          <xdr:row>63</xdr:row>
          <xdr:rowOff>257175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xmlns="" id="{00000000-0008-0000-0F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7198</xdr:col>
          <xdr:colOff>171450</xdr:colOff>
          <xdr:row>63</xdr:row>
          <xdr:rowOff>381000</xdr:rowOff>
        </xdr:from>
        <xdr:to>
          <xdr:col>7198</xdr:col>
          <xdr:colOff>276225</xdr:colOff>
          <xdr:row>64</xdr:row>
          <xdr:rowOff>152400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xmlns="" id="{00000000-0008-0000-0F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56</xdr:row>
          <xdr:rowOff>238125</xdr:rowOff>
        </xdr:from>
        <xdr:to>
          <xdr:col>7202</xdr:col>
          <xdr:colOff>219075</xdr:colOff>
          <xdr:row>57</xdr:row>
          <xdr:rowOff>161925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xmlns="" id="{00000000-0008-0000-0F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57</xdr:row>
          <xdr:rowOff>219075</xdr:rowOff>
        </xdr:from>
        <xdr:to>
          <xdr:col>7202</xdr:col>
          <xdr:colOff>219075</xdr:colOff>
          <xdr:row>58</xdr:row>
          <xdr:rowOff>133350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xmlns="" id="{00000000-0008-0000-0F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59</xdr:row>
          <xdr:rowOff>28575</xdr:rowOff>
        </xdr:from>
        <xdr:to>
          <xdr:col>7202</xdr:col>
          <xdr:colOff>219075</xdr:colOff>
          <xdr:row>59</xdr:row>
          <xdr:rowOff>190500</xdr:rowOff>
        </xdr:to>
        <xdr:sp macro="" textlink="">
          <xdr:nvSpPr>
            <xdr:cNvPr id="15531" name="Check Box 171" hidden="1">
              <a:extLst>
                <a:ext uri="{63B3BB69-23CF-44E3-9099-C40C66FF867C}">
                  <a14:compatExt spid="_x0000_s15531"/>
                </a:ext>
                <a:ext uri="{FF2B5EF4-FFF2-40B4-BE49-F238E27FC236}">
                  <a16:creationId xmlns:a16="http://schemas.microsoft.com/office/drawing/2014/main" xmlns="" id="{00000000-0008-0000-0F00-0000A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59</xdr:row>
          <xdr:rowOff>247650</xdr:rowOff>
        </xdr:from>
        <xdr:to>
          <xdr:col>7202</xdr:col>
          <xdr:colOff>219075</xdr:colOff>
          <xdr:row>59</xdr:row>
          <xdr:rowOff>409575</xdr:rowOff>
        </xdr:to>
        <xdr:sp macro="" textlink="">
          <xdr:nvSpPr>
            <xdr:cNvPr id="15532" name="Check Box 172" hidden="1">
              <a:extLst>
                <a:ext uri="{63B3BB69-23CF-44E3-9099-C40C66FF867C}">
                  <a14:compatExt spid="_x0000_s15532"/>
                </a:ext>
                <a:ext uri="{FF2B5EF4-FFF2-40B4-BE49-F238E27FC236}">
                  <a16:creationId xmlns:a16="http://schemas.microsoft.com/office/drawing/2014/main" xmlns="" id="{00000000-0008-0000-0F00-0000A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60</xdr:row>
          <xdr:rowOff>19050</xdr:rowOff>
        </xdr:from>
        <xdr:to>
          <xdr:col>7202</xdr:col>
          <xdr:colOff>219075</xdr:colOff>
          <xdr:row>60</xdr:row>
          <xdr:rowOff>180975</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xmlns="" id="{00000000-0008-0000-0F00-0000A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60</xdr:row>
          <xdr:rowOff>238125</xdr:rowOff>
        </xdr:from>
        <xdr:to>
          <xdr:col>7202</xdr:col>
          <xdr:colOff>219075</xdr:colOff>
          <xdr:row>60</xdr:row>
          <xdr:rowOff>400050</xdr:rowOff>
        </xdr:to>
        <xdr:sp macro="" textlink="">
          <xdr:nvSpPr>
            <xdr:cNvPr id="15534" name="Check Box 174" hidden="1">
              <a:extLst>
                <a:ext uri="{63B3BB69-23CF-44E3-9099-C40C66FF867C}">
                  <a14:compatExt spid="_x0000_s15534"/>
                </a:ext>
                <a:ext uri="{FF2B5EF4-FFF2-40B4-BE49-F238E27FC236}">
                  <a16:creationId xmlns:a16="http://schemas.microsoft.com/office/drawing/2014/main" xmlns="" id="{00000000-0008-0000-0F00-0000A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61</xdr:row>
          <xdr:rowOff>19050</xdr:rowOff>
        </xdr:from>
        <xdr:to>
          <xdr:col>7202</xdr:col>
          <xdr:colOff>219075</xdr:colOff>
          <xdr:row>61</xdr:row>
          <xdr:rowOff>180975</xdr:rowOff>
        </xdr:to>
        <xdr:sp macro="" textlink="">
          <xdr:nvSpPr>
            <xdr:cNvPr id="15535" name="Check Box 175" hidden="1">
              <a:extLst>
                <a:ext uri="{63B3BB69-23CF-44E3-9099-C40C66FF867C}">
                  <a14:compatExt spid="_x0000_s15535"/>
                </a:ext>
                <a:ext uri="{FF2B5EF4-FFF2-40B4-BE49-F238E27FC236}">
                  <a16:creationId xmlns:a16="http://schemas.microsoft.com/office/drawing/2014/main" xmlns="" id="{00000000-0008-0000-0F00-0000A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61</xdr:row>
          <xdr:rowOff>247650</xdr:rowOff>
        </xdr:from>
        <xdr:to>
          <xdr:col>7202</xdr:col>
          <xdr:colOff>219075</xdr:colOff>
          <xdr:row>62</xdr:row>
          <xdr:rowOff>19050</xdr:rowOff>
        </xdr:to>
        <xdr:sp macro="" textlink="">
          <xdr:nvSpPr>
            <xdr:cNvPr id="15536" name="Check Box 176" hidden="1">
              <a:extLst>
                <a:ext uri="{63B3BB69-23CF-44E3-9099-C40C66FF867C}">
                  <a14:compatExt spid="_x0000_s15536"/>
                </a:ext>
                <a:ext uri="{FF2B5EF4-FFF2-40B4-BE49-F238E27FC236}">
                  <a16:creationId xmlns:a16="http://schemas.microsoft.com/office/drawing/2014/main" xmlns="" id="{00000000-0008-0000-0F00-0000B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62</xdr:row>
          <xdr:rowOff>76200</xdr:rowOff>
        </xdr:from>
        <xdr:to>
          <xdr:col>7202</xdr:col>
          <xdr:colOff>219075</xdr:colOff>
          <xdr:row>62</xdr:row>
          <xdr:rowOff>247650</xdr:rowOff>
        </xdr:to>
        <xdr:sp macro="" textlink="">
          <xdr:nvSpPr>
            <xdr:cNvPr id="15537" name="Check Box 177" hidden="1">
              <a:extLst>
                <a:ext uri="{63B3BB69-23CF-44E3-9099-C40C66FF867C}">
                  <a14:compatExt spid="_x0000_s15537"/>
                </a:ext>
                <a:ext uri="{FF2B5EF4-FFF2-40B4-BE49-F238E27FC236}">
                  <a16:creationId xmlns:a16="http://schemas.microsoft.com/office/drawing/2014/main" xmlns="" id="{00000000-0008-0000-0F00-0000B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62</xdr:row>
          <xdr:rowOff>304800</xdr:rowOff>
        </xdr:from>
        <xdr:to>
          <xdr:col>7202</xdr:col>
          <xdr:colOff>219075</xdr:colOff>
          <xdr:row>63</xdr:row>
          <xdr:rowOff>76200</xdr:rowOff>
        </xdr:to>
        <xdr:sp macro="" textlink="">
          <xdr:nvSpPr>
            <xdr:cNvPr id="15538" name="Check Box 178" hidden="1">
              <a:extLst>
                <a:ext uri="{63B3BB69-23CF-44E3-9099-C40C66FF867C}">
                  <a14:compatExt spid="_x0000_s15538"/>
                </a:ext>
                <a:ext uri="{FF2B5EF4-FFF2-40B4-BE49-F238E27FC236}">
                  <a16:creationId xmlns:a16="http://schemas.microsoft.com/office/drawing/2014/main" xmlns="" id="{00000000-0008-0000-0F00-0000B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63</xdr:row>
          <xdr:rowOff>133350</xdr:rowOff>
        </xdr:from>
        <xdr:to>
          <xdr:col>7202</xdr:col>
          <xdr:colOff>219075</xdr:colOff>
          <xdr:row>63</xdr:row>
          <xdr:rowOff>304800</xdr:rowOff>
        </xdr:to>
        <xdr:sp macro="" textlink="">
          <xdr:nvSpPr>
            <xdr:cNvPr id="15539" name="Check Box 179" hidden="1">
              <a:extLst>
                <a:ext uri="{63B3BB69-23CF-44E3-9099-C40C66FF867C}">
                  <a14:compatExt spid="_x0000_s15539"/>
                </a:ext>
                <a:ext uri="{FF2B5EF4-FFF2-40B4-BE49-F238E27FC236}">
                  <a16:creationId xmlns:a16="http://schemas.microsoft.com/office/drawing/2014/main" xmlns="" id="{00000000-0008-0000-0F00-0000B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381000</xdr:colOff>
          <xdr:row>63</xdr:row>
          <xdr:rowOff>314325</xdr:rowOff>
        </xdr:from>
        <xdr:to>
          <xdr:col>7200</xdr:col>
          <xdr:colOff>485775</xdr:colOff>
          <xdr:row>64</xdr:row>
          <xdr:rowOff>85725</xdr:rowOff>
        </xdr:to>
        <xdr:sp macro="" textlink="">
          <xdr:nvSpPr>
            <xdr:cNvPr id="15540" name="Check Box 180" hidden="1">
              <a:extLst>
                <a:ext uri="{63B3BB69-23CF-44E3-9099-C40C66FF867C}">
                  <a14:compatExt spid="_x0000_s15540"/>
                </a:ext>
                <a:ext uri="{FF2B5EF4-FFF2-40B4-BE49-F238E27FC236}">
                  <a16:creationId xmlns:a16="http://schemas.microsoft.com/office/drawing/2014/main" xmlns="" id="{00000000-0008-0000-0F00-0000B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64</xdr:row>
          <xdr:rowOff>190500</xdr:rowOff>
        </xdr:from>
        <xdr:to>
          <xdr:col>7202</xdr:col>
          <xdr:colOff>219075</xdr:colOff>
          <xdr:row>64</xdr:row>
          <xdr:rowOff>361950</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xmlns="" id="{00000000-0008-0000-0F00-0000B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7202</xdr:col>
          <xdr:colOff>114300</xdr:colOff>
          <xdr:row>63</xdr:row>
          <xdr:rowOff>352425</xdr:rowOff>
        </xdr:from>
        <xdr:to>
          <xdr:col>7202</xdr:col>
          <xdr:colOff>219075</xdr:colOff>
          <xdr:row>64</xdr:row>
          <xdr:rowOff>123825</xdr:rowOff>
        </xdr:to>
        <xdr:sp macro="" textlink="">
          <xdr:nvSpPr>
            <xdr:cNvPr id="15542" name="Check Box 182" hidden="1">
              <a:extLst>
                <a:ext uri="{63B3BB69-23CF-44E3-9099-C40C66FF867C}">
                  <a14:compatExt spid="_x0000_s15542"/>
                </a:ext>
                <a:ext uri="{FF2B5EF4-FFF2-40B4-BE49-F238E27FC236}">
                  <a16:creationId xmlns:a16="http://schemas.microsoft.com/office/drawing/2014/main" xmlns="" id="{00000000-0008-0000-0F00-0000B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7195</xdr:col>
          <xdr:colOff>476250</xdr:colOff>
          <xdr:row>64</xdr:row>
          <xdr:rowOff>123825</xdr:rowOff>
        </xdr:from>
        <xdr:to>
          <xdr:col>7195</xdr:col>
          <xdr:colOff>581025</xdr:colOff>
          <xdr:row>64</xdr:row>
          <xdr:rowOff>285750</xdr:rowOff>
        </xdr:to>
        <xdr:sp macro="" textlink="">
          <xdr:nvSpPr>
            <xdr:cNvPr id="15543" name="Check Box 183" hidden="1">
              <a:extLst>
                <a:ext uri="{63B3BB69-23CF-44E3-9099-C40C66FF867C}">
                  <a14:compatExt spid="_x0000_s15543"/>
                </a:ext>
                <a:ext uri="{FF2B5EF4-FFF2-40B4-BE49-F238E27FC236}">
                  <a16:creationId xmlns:a16="http://schemas.microsoft.com/office/drawing/2014/main" xmlns="" id="{00000000-0008-0000-0F00-0000B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4.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1"/>
  <sheetViews>
    <sheetView showGridLines="0" rightToLeft="1" zoomScaleNormal="100" workbookViewId="0">
      <selection activeCell="E10" sqref="E10"/>
    </sheetView>
  </sheetViews>
  <sheetFormatPr defaultRowHeight="24" customHeight="1"/>
  <cols>
    <col min="1" max="1" width="9.5703125" style="12" customWidth="1"/>
    <col min="2" max="2" width="49.5703125" customWidth="1"/>
    <col min="3" max="3" width="10.5703125" style="12" customWidth="1"/>
    <col min="4" max="4" width="62.28515625" customWidth="1"/>
  </cols>
  <sheetData>
    <row r="1" spans="1:12" s="1" customFormat="1" ht="23.25" customHeight="1">
      <c r="A1" s="402" t="s">
        <v>0</v>
      </c>
      <c r="B1" s="403"/>
      <c r="C1" s="403"/>
      <c r="D1" s="404"/>
    </row>
    <row r="2" spans="1:12" s="1" customFormat="1" ht="3" customHeight="1">
      <c r="A2" s="405"/>
      <c r="B2" s="406"/>
      <c r="C2" s="406"/>
      <c r="D2" s="407"/>
    </row>
    <row r="3" spans="1:12" s="1" customFormat="1" ht="20.25" customHeight="1">
      <c r="A3" s="423" t="s">
        <v>268</v>
      </c>
      <c r="B3" s="424"/>
      <c r="C3" s="424"/>
      <c r="D3" s="425"/>
    </row>
    <row r="4" spans="1:12" s="1" customFormat="1" ht="20.25" customHeight="1">
      <c r="A4" s="426"/>
      <c r="B4" s="427"/>
      <c r="C4" s="427"/>
      <c r="D4" s="428"/>
    </row>
    <row r="5" spans="1:12" s="1" customFormat="1" ht="20.25" customHeight="1">
      <c r="A5" s="426"/>
      <c r="B5" s="427"/>
      <c r="C5" s="427"/>
      <c r="D5" s="428"/>
    </row>
    <row r="6" spans="1:12" s="1" customFormat="1" ht="3" customHeight="1">
      <c r="A6" s="405"/>
      <c r="B6" s="406"/>
      <c r="C6" s="406"/>
      <c r="D6" s="407"/>
    </row>
    <row r="7" spans="1:12" s="18" customFormat="1" ht="33.75" customHeight="1">
      <c r="A7" s="25" t="s">
        <v>171</v>
      </c>
      <c r="B7" s="19" t="s">
        <v>14</v>
      </c>
      <c r="C7" s="19" t="s">
        <v>171</v>
      </c>
      <c r="D7" s="26" t="s">
        <v>14</v>
      </c>
      <c r="K7" s="1"/>
      <c r="L7" s="1"/>
    </row>
    <row r="8" spans="1:12" ht="25.5" customHeight="1">
      <c r="A8" s="27">
        <v>1</v>
      </c>
      <c r="B8" s="400" t="s">
        <v>470</v>
      </c>
      <c r="C8" s="321">
        <v>7</v>
      </c>
      <c r="D8" s="401" t="s">
        <v>535</v>
      </c>
      <c r="K8" s="1"/>
      <c r="L8" s="1"/>
    </row>
    <row r="9" spans="1:12" ht="25.5" customHeight="1">
      <c r="A9" s="27">
        <v>2</v>
      </c>
      <c r="B9" s="400" t="s">
        <v>475</v>
      </c>
      <c r="C9" s="321">
        <v>8</v>
      </c>
      <c r="D9" s="401" t="s">
        <v>615</v>
      </c>
      <c r="K9" s="1"/>
      <c r="L9" s="1"/>
    </row>
    <row r="10" spans="1:12" ht="25.5" customHeight="1">
      <c r="A10" s="27">
        <v>3</v>
      </c>
      <c r="B10" s="400" t="s">
        <v>471</v>
      </c>
      <c r="C10" s="321">
        <v>9</v>
      </c>
      <c r="D10" s="401" t="s">
        <v>115</v>
      </c>
      <c r="K10" s="1"/>
      <c r="L10" s="1"/>
    </row>
    <row r="11" spans="1:12" ht="25.5" customHeight="1">
      <c r="A11" s="27">
        <v>4</v>
      </c>
      <c r="B11" s="400" t="s">
        <v>472</v>
      </c>
      <c r="C11" s="321">
        <v>10</v>
      </c>
      <c r="D11" s="401" t="s">
        <v>170</v>
      </c>
    </row>
    <row r="12" spans="1:12" ht="25.5" customHeight="1">
      <c r="A12" s="27">
        <v>5</v>
      </c>
      <c r="B12" s="400" t="s">
        <v>473</v>
      </c>
      <c r="C12" s="321">
        <v>11</v>
      </c>
      <c r="D12" s="401" t="s">
        <v>169</v>
      </c>
    </row>
    <row r="13" spans="1:12" ht="25.5" customHeight="1">
      <c r="A13" s="27">
        <v>6</v>
      </c>
      <c r="B13" s="400" t="s">
        <v>474</v>
      </c>
      <c r="C13" s="321">
        <v>12</v>
      </c>
      <c r="D13" s="401" t="s">
        <v>476</v>
      </c>
    </row>
    <row r="14" spans="1:12" s="1" customFormat="1" ht="3" customHeight="1">
      <c r="A14" s="405"/>
      <c r="B14" s="406"/>
      <c r="C14" s="406"/>
      <c r="D14" s="407"/>
      <c r="K14"/>
      <c r="L14"/>
    </row>
    <row r="15" spans="1:12" s="1" customFormat="1" ht="23.25" customHeight="1">
      <c r="A15" s="414" t="s">
        <v>538</v>
      </c>
      <c r="B15" s="415"/>
      <c r="C15" s="415"/>
      <c r="D15" s="416"/>
      <c r="K15"/>
      <c r="L15"/>
    </row>
    <row r="16" spans="1:12" s="1" customFormat="1" ht="23.25" customHeight="1">
      <c r="A16" s="417"/>
      <c r="B16" s="418"/>
      <c r="C16" s="418"/>
      <c r="D16" s="419"/>
      <c r="K16"/>
      <c r="L16"/>
    </row>
    <row r="17" spans="1:12" s="1" customFormat="1" ht="23.25" customHeight="1">
      <c r="A17" s="417"/>
      <c r="B17" s="418"/>
      <c r="C17" s="418"/>
      <c r="D17" s="419"/>
      <c r="K17"/>
      <c r="L17"/>
    </row>
    <row r="18" spans="1:12" s="1" customFormat="1" ht="23.25" customHeight="1">
      <c r="A18" s="417"/>
      <c r="B18" s="418"/>
      <c r="C18" s="418"/>
      <c r="D18" s="419"/>
      <c r="K18"/>
      <c r="L18"/>
    </row>
    <row r="19" spans="1:12" s="1" customFormat="1" ht="23.25" customHeight="1">
      <c r="A19" s="420"/>
      <c r="B19" s="421"/>
      <c r="C19" s="421"/>
      <c r="D19" s="422"/>
      <c r="K19"/>
      <c r="L19"/>
    </row>
    <row r="20" spans="1:12" s="1" customFormat="1" ht="30.75" customHeight="1">
      <c r="A20" s="408" t="s">
        <v>130</v>
      </c>
      <c r="B20" s="409"/>
      <c r="C20" s="409"/>
      <c r="D20" s="410"/>
      <c r="K20" s="18"/>
      <c r="L20" s="18"/>
    </row>
    <row r="21" spans="1:12" s="1" customFormat="1" ht="28.35" customHeight="1" thickBot="1">
      <c r="A21" s="411" t="s">
        <v>129</v>
      </c>
      <c r="B21" s="412"/>
      <c r="C21" s="412"/>
      <c r="D21" s="413"/>
      <c r="K21"/>
      <c r="L21"/>
    </row>
  </sheetData>
  <mergeCells count="8">
    <mergeCell ref="A1:D1"/>
    <mergeCell ref="A14:D14"/>
    <mergeCell ref="A20:D20"/>
    <mergeCell ref="A21:D21"/>
    <mergeCell ref="A6:D6"/>
    <mergeCell ref="A2:D2"/>
    <mergeCell ref="A15:D19"/>
    <mergeCell ref="A3:D5"/>
  </mergeCells>
  <hyperlinks>
    <hyperlink ref="B8" location="'1'!A1" display="شناسنامه، حقوقی و مجوزها"/>
    <hyperlink ref="B9" location="'2'!A1" display="مشخصات نیروی انسانی وحقوق دستمزد"/>
    <hyperlink ref="B10" location="'3'!A1" display="مشخصات محصول، روش تولید و تبلیغات"/>
    <hyperlink ref="B11" location="'4'!A1" display="بازار، قیمت گذاری و مدل درآمدی"/>
    <hyperlink ref="B12" location="'5'!A1" display="حجم بازار، رقبا و محصولات جایگزین"/>
    <hyperlink ref="B13" location="'6'!A1" display="هزینه و برنامه تولید"/>
    <hyperlink ref="D8" location="'7'!A1" display="نحوه سرمایه گذاری، برآورد سایر هزینه ها"/>
    <hyperlink ref="D9" location="'8'!A1" display="تاسیسات (توسط واحدهای که قصد تاسیس ساختمان یا ... دارند تکمیل شود)"/>
    <hyperlink ref="D10" location="'9'!A1" display="برنامه مدیریت ریسک و خطر"/>
    <hyperlink ref="D11" location="'10'!A1" display="تحلیل swot"/>
    <hyperlink ref="D12" location="'11'!A1" display="زمانبندی طرح"/>
    <hyperlink ref="D13" location="'12'!A1" display="استهلاک، هزینه ثبات و متغیر، هزینه تولید سالیانه، سایر محاسبات"/>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28"/>
  <sheetViews>
    <sheetView showGridLines="0" rightToLeft="1" tabSelected="1" topLeftCell="E21" zoomScale="110" zoomScaleNormal="110" workbookViewId="0">
      <selection activeCell="R38" sqref="R38"/>
    </sheetView>
  </sheetViews>
  <sheetFormatPr defaultRowHeight="15"/>
  <cols>
    <col min="1" max="1" width="15.28515625" customWidth="1"/>
    <col min="2" max="3" width="7.42578125" customWidth="1"/>
    <col min="4" max="4" width="12.5703125" customWidth="1"/>
    <col min="5" max="5" width="12.28515625" customWidth="1"/>
    <col min="6" max="6" width="8.7109375" customWidth="1"/>
    <col min="7" max="8" width="6.28515625" customWidth="1"/>
    <col min="9" max="12" width="3" customWidth="1"/>
    <col min="13" max="13" width="2.28515625" style="143" customWidth="1"/>
    <col min="14" max="14" width="0.7109375" customWidth="1"/>
    <col min="15" max="15" width="13.85546875" style="12" customWidth="1"/>
    <col min="16" max="17" width="10.28515625" customWidth="1"/>
    <col min="18" max="19" width="12.5703125" customWidth="1"/>
    <col min="20" max="20" width="9.42578125" customWidth="1"/>
    <col min="21" max="21" width="7.85546875" customWidth="1"/>
    <col min="22" max="22" width="13.140625" customWidth="1"/>
    <col min="23" max="25" width="3.42578125" customWidth="1"/>
    <col min="26" max="26" width="1.5703125" customWidth="1"/>
    <col min="27" max="27" width="5.28515625" customWidth="1"/>
  </cols>
  <sheetData>
    <row r="1" spans="1:26" ht="19.5" hidden="1" thickBot="1">
      <c r="A1" s="22" t="s">
        <v>217</v>
      </c>
      <c r="B1" s="508">
        <f>'1'!B2:B2</f>
        <v>0</v>
      </c>
      <c r="C1" s="508"/>
      <c r="D1" s="23"/>
      <c r="E1" s="23"/>
      <c r="F1" s="23"/>
      <c r="G1" s="23"/>
      <c r="H1" s="23"/>
      <c r="I1" s="23"/>
      <c r="J1" s="23"/>
      <c r="K1" s="23"/>
      <c r="L1" s="24"/>
      <c r="M1" s="5"/>
    </row>
    <row r="2" spans="1:26" s="1" customFormat="1" ht="24" hidden="1" customHeight="1">
      <c r="A2" s="437" t="s">
        <v>38</v>
      </c>
      <c r="B2" s="438"/>
      <c r="C2" s="438"/>
      <c r="D2" s="438"/>
      <c r="E2" s="438"/>
      <c r="F2" s="438"/>
      <c r="G2" s="438"/>
      <c r="H2" s="438"/>
      <c r="I2" s="438"/>
      <c r="J2" s="438"/>
      <c r="K2" s="438"/>
      <c r="L2" s="439"/>
      <c r="M2" s="9"/>
      <c r="O2" s="694" t="s">
        <v>132</v>
      </c>
      <c r="P2" s="695"/>
      <c r="Q2" s="695"/>
      <c r="R2" s="695"/>
      <c r="S2" s="695"/>
      <c r="T2" s="695"/>
      <c r="U2" s="695"/>
      <c r="V2" s="695"/>
      <c r="W2" s="695"/>
      <c r="X2" s="695"/>
      <c r="Y2" s="695"/>
      <c r="Z2" s="696"/>
    </row>
    <row r="3" spans="1:26" s="1" customFormat="1" ht="39.75" hidden="1" customHeight="1">
      <c r="A3" s="803" t="s">
        <v>25</v>
      </c>
      <c r="B3" s="804"/>
      <c r="C3" s="801"/>
      <c r="D3" s="798" t="s">
        <v>79</v>
      </c>
      <c r="E3" s="798"/>
      <c r="F3" s="798"/>
      <c r="G3" s="798" t="s">
        <v>80</v>
      </c>
      <c r="H3" s="798"/>
      <c r="I3" s="798"/>
      <c r="J3" s="798"/>
      <c r="K3" s="798"/>
      <c r="L3" s="799"/>
      <c r="M3" s="9"/>
      <c r="O3" s="138" t="s">
        <v>15</v>
      </c>
      <c r="P3" s="766" t="s">
        <v>25</v>
      </c>
      <c r="Q3" s="767"/>
      <c r="R3" s="6" t="s">
        <v>23</v>
      </c>
      <c r="S3" s="766" t="s">
        <v>70</v>
      </c>
      <c r="T3" s="767"/>
      <c r="U3" s="768" t="s">
        <v>298</v>
      </c>
      <c r="V3" s="767"/>
      <c r="W3" s="766" t="s">
        <v>269</v>
      </c>
      <c r="X3" s="769"/>
      <c r="Y3" s="769"/>
      <c r="Z3" s="802"/>
    </row>
    <row r="4" spans="1:26" s="1" customFormat="1" ht="24.75" hidden="1" customHeight="1">
      <c r="A4" s="384"/>
      <c r="B4" s="800" t="s">
        <v>595</v>
      </c>
      <c r="C4" s="801"/>
      <c r="D4" s="798" t="s">
        <v>299</v>
      </c>
      <c r="E4" s="798"/>
      <c r="F4" s="57" t="s">
        <v>35</v>
      </c>
      <c r="G4" s="798" t="s">
        <v>299</v>
      </c>
      <c r="H4" s="798"/>
      <c r="I4" s="798" t="s">
        <v>35</v>
      </c>
      <c r="J4" s="798"/>
      <c r="K4" s="798"/>
      <c r="L4" s="799"/>
      <c r="M4" s="9"/>
      <c r="O4" s="139">
        <v>1</v>
      </c>
      <c r="P4" s="433">
        <f>B25</f>
        <v>0</v>
      </c>
      <c r="Q4" s="476"/>
      <c r="R4" s="145">
        <f>D25</f>
        <v>0</v>
      </c>
      <c r="S4" s="433">
        <f>E25</f>
        <v>0</v>
      </c>
      <c r="T4" s="476"/>
      <c r="U4" s="780">
        <f>G25</f>
        <v>0</v>
      </c>
      <c r="V4" s="781"/>
      <c r="W4" s="774">
        <f>U4*R4</f>
        <v>0</v>
      </c>
      <c r="X4" s="775"/>
      <c r="Y4" s="775"/>
      <c r="Z4" s="795"/>
    </row>
    <row r="5" spans="1:26" s="1" customFormat="1" ht="19.5" hidden="1" customHeight="1">
      <c r="A5" s="385" t="s">
        <v>41</v>
      </c>
      <c r="B5" s="840">
        <f>'12'!G35</f>
        <v>0</v>
      </c>
      <c r="C5" s="841"/>
      <c r="D5" s="828">
        <f>R26</f>
        <v>0</v>
      </c>
      <c r="E5" s="829"/>
      <c r="F5" s="169" t="e">
        <f>(D5*100)/('12'!G35)</f>
        <v>#DIV/0!</v>
      </c>
      <c r="G5" s="830">
        <f>U26</f>
        <v>0</v>
      </c>
      <c r="H5" s="831"/>
      <c r="I5" s="832" t="e">
        <f>(G5*100)/('12'!G35)</f>
        <v>#DIV/0!</v>
      </c>
      <c r="J5" s="833"/>
      <c r="K5" s="833"/>
      <c r="L5" s="834"/>
      <c r="M5" s="9"/>
      <c r="O5" s="139">
        <v>2</v>
      </c>
      <c r="P5" s="433">
        <f>B26</f>
        <v>0</v>
      </c>
      <c r="Q5" s="476"/>
      <c r="R5" s="145">
        <f t="shared" ref="R5:R6" si="0">D26</f>
        <v>0</v>
      </c>
      <c r="S5" s="433">
        <f t="shared" ref="S5:S6" si="1">E26</f>
        <v>0</v>
      </c>
      <c r="T5" s="476"/>
      <c r="U5" s="780">
        <f t="shared" ref="U5:U6" si="2">G26</f>
        <v>0</v>
      </c>
      <c r="V5" s="781"/>
      <c r="W5" s="774">
        <f>U5*R5</f>
        <v>0</v>
      </c>
      <c r="X5" s="775"/>
      <c r="Y5" s="775"/>
      <c r="Z5" s="795"/>
    </row>
    <row r="6" spans="1:26" s="1" customFormat="1" ht="19.5" hidden="1" customHeight="1">
      <c r="A6" s="385" t="s">
        <v>42</v>
      </c>
      <c r="B6" s="842">
        <f>'12'!G47</f>
        <v>0</v>
      </c>
      <c r="C6" s="843"/>
      <c r="D6" s="828">
        <f>R27</f>
        <v>0</v>
      </c>
      <c r="E6" s="829"/>
      <c r="F6" s="169" t="e">
        <f>(D6*100)/('12'!G47)</f>
        <v>#DIV/0!</v>
      </c>
      <c r="G6" s="830">
        <f>U27</f>
        <v>0</v>
      </c>
      <c r="H6" s="831"/>
      <c r="I6" s="832" t="e">
        <f>(G6*100)/('12'!G47)</f>
        <v>#DIV/0!</v>
      </c>
      <c r="J6" s="833"/>
      <c r="K6" s="833"/>
      <c r="L6" s="834"/>
      <c r="M6" s="9"/>
      <c r="O6" s="139">
        <v>3</v>
      </c>
      <c r="P6" s="433">
        <f t="shared" ref="P6" si="3">B27</f>
        <v>0</v>
      </c>
      <c r="Q6" s="476"/>
      <c r="R6" s="145">
        <f t="shared" si="0"/>
        <v>0</v>
      </c>
      <c r="S6" s="433">
        <f t="shared" si="1"/>
        <v>0</v>
      </c>
      <c r="T6" s="476"/>
      <c r="U6" s="780">
        <f t="shared" si="2"/>
        <v>0</v>
      </c>
      <c r="V6" s="781"/>
      <c r="W6" s="774">
        <f>U6*R6</f>
        <v>0</v>
      </c>
      <c r="X6" s="775"/>
      <c r="Y6" s="775"/>
      <c r="Z6" s="795"/>
    </row>
    <row r="7" spans="1:26" s="1" customFormat="1" ht="26.25" hidden="1" customHeight="1" thickBot="1">
      <c r="A7" s="386" t="s">
        <v>37</v>
      </c>
      <c r="B7" s="844">
        <f>B5+B6</f>
        <v>0</v>
      </c>
      <c r="C7" s="845"/>
      <c r="D7" s="821">
        <f>D5+D6</f>
        <v>0</v>
      </c>
      <c r="E7" s="822"/>
      <c r="F7" s="170" t="e">
        <f>(D7*100)/(D7+G7)</f>
        <v>#DIV/0!</v>
      </c>
      <c r="G7" s="823">
        <f>G5+G6</f>
        <v>0</v>
      </c>
      <c r="H7" s="824"/>
      <c r="I7" s="825" t="e">
        <f t="shared" ref="I7" si="4">(G7*100)/(G7+D7)</f>
        <v>#DIV/0!</v>
      </c>
      <c r="J7" s="826"/>
      <c r="K7" s="826"/>
      <c r="L7" s="827"/>
      <c r="M7" s="9"/>
      <c r="O7" s="741" t="s">
        <v>157</v>
      </c>
      <c r="P7" s="742"/>
      <c r="Q7" s="742"/>
      <c r="R7" s="742"/>
      <c r="S7" s="742"/>
      <c r="T7" s="742"/>
      <c r="U7" s="742"/>
      <c r="V7" s="743"/>
      <c r="W7" s="785">
        <f>SUM(W4:Z6)</f>
        <v>0</v>
      </c>
      <c r="X7" s="786"/>
      <c r="Y7" s="786"/>
      <c r="Z7" s="787"/>
    </row>
    <row r="8" spans="1:26" s="5" customFormat="1" ht="8.25" hidden="1" customHeight="1">
      <c r="A8" s="9"/>
      <c r="B8" s="9"/>
      <c r="C8" s="9"/>
      <c r="D8" s="144"/>
      <c r="E8" s="144"/>
      <c r="F8" s="9"/>
      <c r="G8" s="144"/>
      <c r="H8" s="144"/>
      <c r="I8" s="9"/>
      <c r="J8" s="9"/>
      <c r="K8" s="9"/>
      <c r="L8" s="9"/>
      <c r="M8" s="9"/>
      <c r="O8" s="9"/>
      <c r="P8" s="9"/>
      <c r="Q8" s="9"/>
      <c r="R8" s="9"/>
      <c r="S8" s="9"/>
      <c r="T8" s="9"/>
      <c r="U8" s="9"/>
      <c r="V8" s="9"/>
      <c r="W8" s="102"/>
      <c r="X8" s="102"/>
      <c r="Y8" s="102"/>
      <c r="Z8" s="102"/>
    </row>
    <row r="9" spans="1:26" ht="4.5" customHeight="1" thickBot="1">
      <c r="A9" s="835"/>
      <c r="B9" s="835"/>
      <c r="C9" s="835"/>
      <c r="D9" s="835"/>
      <c r="E9" s="835"/>
      <c r="F9" s="835"/>
      <c r="G9" s="835"/>
      <c r="H9" s="835"/>
      <c r="I9" s="835"/>
      <c r="J9" s="835"/>
      <c r="K9" s="835"/>
      <c r="L9" s="835"/>
      <c r="M9" s="140"/>
    </row>
    <row r="10" spans="1:26" s="1" customFormat="1" ht="27" customHeight="1">
      <c r="A10" s="437" t="s">
        <v>52</v>
      </c>
      <c r="B10" s="438"/>
      <c r="C10" s="438"/>
      <c r="D10" s="438"/>
      <c r="E10" s="438"/>
      <c r="F10" s="438"/>
      <c r="G10" s="438"/>
      <c r="H10" s="438"/>
      <c r="I10" s="438"/>
      <c r="J10" s="438"/>
      <c r="K10" s="438"/>
      <c r="L10" s="439"/>
      <c r="M10" s="9"/>
      <c r="O10" s="437" t="s">
        <v>267</v>
      </c>
      <c r="P10" s="438"/>
      <c r="Q10" s="438"/>
      <c r="R10" s="438"/>
      <c r="S10" s="438"/>
      <c r="T10" s="438"/>
      <c r="U10" s="438"/>
      <c r="V10" s="438"/>
      <c r="W10" s="438"/>
      <c r="X10" s="438"/>
      <c r="Y10" s="438"/>
      <c r="Z10" s="439"/>
    </row>
    <row r="11" spans="1:26" s="1" customFormat="1" ht="28.35" customHeight="1">
      <c r="A11" s="645" t="s">
        <v>25</v>
      </c>
      <c r="B11" s="646"/>
      <c r="C11" s="646"/>
      <c r="D11" s="129" t="s">
        <v>17</v>
      </c>
      <c r="E11" s="92" t="s">
        <v>594</v>
      </c>
      <c r="F11" s="819" t="s">
        <v>592</v>
      </c>
      <c r="G11" s="820"/>
      <c r="H11" s="646" t="s">
        <v>269</v>
      </c>
      <c r="I11" s="646"/>
      <c r="J11" s="646"/>
      <c r="K11" s="646"/>
      <c r="L11" s="647"/>
      <c r="M11" s="141"/>
      <c r="O11" s="138" t="s">
        <v>15</v>
      </c>
      <c r="P11" s="447" t="s">
        <v>25</v>
      </c>
      <c r="Q11" s="447"/>
      <c r="R11" s="447"/>
      <c r="S11" s="447"/>
      <c r="T11" s="447"/>
      <c r="U11" s="447"/>
      <c r="V11" s="447" t="s">
        <v>294</v>
      </c>
      <c r="W11" s="447"/>
      <c r="X11" s="447"/>
      <c r="Y11" s="447"/>
      <c r="Z11" s="478"/>
    </row>
    <row r="12" spans="1:26" s="1" customFormat="1" ht="18.75" customHeight="1">
      <c r="A12" s="810" t="s">
        <v>27</v>
      </c>
      <c r="B12" s="512"/>
      <c r="C12" s="512"/>
      <c r="D12" s="186" t="s">
        <v>593</v>
      </c>
      <c r="E12" s="291"/>
      <c r="F12" s="805"/>
      <c r="G12" s="806"/>
      <c r="H12" s="807">
        <f t="shared" ref="H12:H19" si="5">F12*E12</f>
        <v>0</v>
      </c>
      <c r="I12" s="808"/>
      <c r="J12" s="808"/>
      <c r="K12" s="808"/>
      <c r="L12" s="809"/>
      <c r="M12" s="142"/>
      <c r="O12" s="112">
        <v>1</v>
      </c>
      <c r="P12" s="847" t="s">
        <v>89</v>
      </c>
      <c r="Q12" s="847"/>
      <c r="R12" s="847"/>
      <c r="S12" s="847"/>
      <c r="T12" s="847"/>
      <c r="U12" s="847"/>
      <c r="V12" s="815"/>
      <c r="W12" s="815"/>
      <c r="X12" s="815"/>
      <c r="Y12" s="815"/>
      <c r="Z12" s="816"/>
    </row>
    <row r="13" spans="1:26" s="1" customFormat="1" ht="18.75" customHeight="1">
      <c r="A13" s="810" t="s">
        <v>28</v>
      </c>
      <c r="B13" s="512"/>
      <c r="C13" s="512"/>
      <c r="D13" s="186" t="s">
        <v>593</v>
      </c>
      <c r="E13" s="291"/>
      <c r="F13" s="805"/>
      <c r="G13" s="806"/>
      <c r="H13" s="807">
        <f t="shared" si="5"/>
        <v>0</v>
      </c>
      <c r="I13" s="808"/>
      <c r="J13" s="808"/>
      <c r="K13" s="808"/>
      <c r="L13" s="809"/>
      <c r="M13" s="142"/>
      <c r="O13" s="112">
        <v>2</v>
      </c>
      <c r="P13" s="847" t="s">
        <v>90</v>
      </c>
      <c r="Q13" s="847"/>
      <c r="R13" s="847"/>
      <c r="S13" s="847"/>
      <c r="T13" s="847"/>
      <c r="U13" s="847"/>
      <c r="V13" s="815"/>
      <c r="W13" s="815"/>
      <c r="X13" s="815"/>
      <c r="Y13" s="815"/>
      <c r="Z13" s="816"/>
    </row>
    <row r="14" spans="1:26" s="1" customFormat="1" ht="18.75" customHeight="1">
      <c r="A14" s="810" t="s">
        <v>29</v>
      </c>
      <c r="B14" s="512"/>
      <c r="C14" s="512"/>
      <c r="D14" s="186" t="s">
        <v>593</v>
      </c>
      <c r="E14" s="291"/>
      <c r="F14" s="805"/>
      <c r="G14" s="806"/>
      <c r="H14" s="807">
        <f t="shared" si="5"/>
        <v>0</v>
      </c>
      <c r="I14" s="808"/>
      <c r="J14" s="808"/>
      <c r="K14" s="808"/>
      <c r="L14" s="809"/>
      <c r="M14" s="142"/>
      <c r="O14" s="112">
        <v>3</v>
      </c>
      <c r="P14" s="847" t="s">
        <v>91</v>
      </c>
      <c r="Q14" s="847"/>
      <c r="R14" s="847"/>
      <c r="S14" s="847"/>
      <c r="T14" s="847"/>
      <c r="U14" s="847"/>
      <c r="V14" s="815"/>
      <c r="W14" s="815"/>
      <c r="X14" s="815"/>
      <c r="Y14" s="815"/>
      <c r="Z14" s="816"/>
    </row>
    <row r="15" spans="1:26" s="1" customFormat="1" ht="18.75" customHeight="1">
      <c r="A15" s="810" t="s">
        <v>24</v>
      </c>
      <c r="B15" s="512"/>
      <c r="C15" s="512"/>
      <c r="D15" s="186" t="s">
        <v>593</v>
      </c>
      <c r="E15" s="291"/>
      <c r="F15" s="805"/>
      <c r="G15" s="806"/>
      <c r="H15" s="807">
        <f t="shared" si="5"/>
        <v>0</v>
      </c>
      <c r="I15" s="808"/>
      <c r="J15" s="808"/>
      <c r="K15" s="808"/>
      <c r="L15" s="809"/>
      <c r="M15" s="142"/>
      <c r="O15" s="112">
        <v>4</v>
      </c>
      <c r="P15" s="847" t="s">
        <v>92</v>
      </c>
      <c r="Q15" s="847"/>
      <c r="R15" s="847"/>
      <c r="S15" s="847"/>
      <c r="T15" s="847"/>
      <c r="U15" s="847"/>
      <c r="V15" s="815"/>
      <c r="W15" s="815"/>
      <c r="X15" s="815"/>
      <c r="Y15" s="815"/>
      <c r="Z15" s="816"/>
    </row>
    <row r="16" spans="1:26" s="1" customFormat="1" ht="18.75" customHeight="1" thickBot="1">
      <c r="A16" s="810" t="s">
        <v>30</v>
      </c>
      <c r="B16" s="512"/>
      <c r="C16" s="149" t="s">
        <v>31</v>
      </c>
      <c r="D16" s="186" t="s">
        <v>593</v>
      </c>
      <c r="E16" s="291"/>
      <c r="F16" s="805"/>
      <c r="G16" s="806"/>
      <c r="H16" s="807">
        <f t="shared" si="5"/>
        <v>0</v>
      </c>
      <c r="I16" s="808"/>
      <c r="J16" s="808"/>
      <c r="K16" s="808"/>
      <c r="L16" s="809"/>
      <c r="M16" s="142"/>
      <c r="O16" s="113">
        <v>5</v>
      </c>
      <c r="P16" s="848" t="s">
        <v>59</v>
      </c>
      <c r="Q16" s="848"/>
      <c r="R16" s="848"/>
      <c r="S16" s="848"/>
      <c r="T16" s="848"/>
      <c r="U16" s="848"/>
      <c r="V16" s="817"/>
      <c r="W16" s="817"/>
      <c r="X16" s="817"/>
      <c r="Y16" s="817"/>
      <c r="Z16" s="818"/>
    </row>
    <row r="17" spans="1:27" ht="15.75" customHeight="1" thickBot="1">
      <c r="A17" s="810"/>
      <c r="B17" s="512"/>
      <c r="C17" s="149" t="s">
        <v>32</v>
      </c>
      <c r="D17" s="186" t="s">
        <v>593</v>
      </c>
      <c r="E17" s="291"/>
      <c r="F17" s="805"/>
      <c r="G17" s="806"/>
      <c r="H17" s="811">
        <f t="shared" si="5"/>
        <v>0</v>
      </c>
      <c r="I17" s="811"/>
      <c r="J17" s="811"/>
      <c r="K17" s="811"/>
      <c r="L17" s="812"/>
      <c r="M17" s="142"/>
      <c r="N17" s="143"/>
      <c r="O17" s="140"/>
      <c r="P17" s="143"/>
      <c r="Q17" s="143"/>
      <c r="R17" s="143"/>
      <c r="S17" s="143"/>
      <c r="T17" s="143"/>
      <c r="U17" s="143"/>
      <c r="V17" s="143"/>
      <c r="W17" s="143"/>
      <c r="X17" s="143"/>
      <c r="Y17" s="143"/>
      <c r="Z17" s="143"/>
      <c r="AA17" s="143"/>
    </row>
    <row r="18" spans="1:27" ht="21" customHeight="1">
      <c r="A18" s="810"/>
      <c r="B18" s="512"/>
      <c r="C18" s="149" t="s">
        <v>33</v>
      </c>
      <c r="D18" s="186" t="s">
        <v>593</v>
      </c>
      <c r="E18" s="291"/>
      <c r="F18" s="805"/>
      <c r="G18" s="806"/>
      <c r="H18" s="811">
        <f t="shared" si="5"/>
        <v>0</v>
      </c>
      <c r="I18" s="811"/>
      <c r="J18" s="811"/>
      <c r="K18" s="811"/>
      <c r="L18" s="812"/>
      <c r="M18" s="142"/>
      <c r="O18" s="437" t="s">
        <v>533</v>
      </c>
      <c r="P18" s="438"/>
      <c r="Q18" s="438"/>
      <c r="R18" s="438"/>
      <c r="S18" s="438"/>
      <c r="T18" s="438"/>
      <c r="U18" s="438"/>
      <c r="V18" s="438"/>
      <c r="W18" s="438"/>
      <c r="X18" s="438"/>
      <c r="Y18" s="438"/>
      <c r="Z18" s="439"/>
    </row>
    <row r="19" spans="1:27" ht="20.25" customHeight="1">
      <c r="A19" s="810"/>
      <c r="B19" s="512"/>
      <c r="C19" s="149" t="s">
        <v>34</v>
      </c>
      <c r="D19" s="186" t="s">
        <v>593</v>
      </c>
      <c r="E19" s="291"/>
      <c r="F19" s="805"/>
      <c r="G19" s="806"/>
      <c r="H19" s="811">
        <f t="shared" si="5"/>
        <v>0</v>
      </c>
      <c r="I19" s="811"/>
      <c r="J19" s="811"/>
      <c r="K19" s="811"/>
      <c r="L19" s="812"/>
      <c r="M19" s="142"/>
      <c r="O19" s="846" t="s">
        <v>613</v>
      </c>
      <c r="P19" s="447"/>
      <c r="Q19" s="447"/>
      <c r="R19" s="447" t="s">
        <v>534</v>
      </c>
      <c r="S19" s="447"/>
      <c r="T19" s="447" t="s">
        <v>612</v>
      </c>
      <c r="U19" s="447"/>
      <c r="V19" s="447"/>
      <c r="W19" s="447"/>
      <c r="X19" s="447"/>
      <c r="Y19" s="447"/>
      <c r="Z19" s="478"/>
    </row>
    <row r="20" spans="1:27" ht="30.75" customHeight="1" thickBot="1">
      <c r="A20" s="686" t="s">
        <v>157</v>
      </c>
      <c r="B20" s="687"/>
      <c r="C20" s="687"/>
      <c r="D20" s="687"/>
      <c r="E20" s="687"/>
      <c r="F20" s="687"/>
      <c r="G20" s="687"/>
      <c r="H20" s="813">
        <f>SUM(H12:L19)</f>
        <v>0</v>
      </c>
      <c r="I20" s="813"/>
      <c r="J20" s="813"/>
      <c r="K20" s="813"/>
      <c r="L20" s="814"/>
      <c r="M20" s="142"/>
      <c r="O20" s="838"/>
      <c r="P20" s="839"/>
      <c r="Q20" s="839"/>
      <c r="R20" s="836"/>
      <c r="S20" s="836"/>
      <c r="T20" s="836"/>
      <c r="U20" s="836"/>
      <c r="V20" s="836"/>
      <c r="W20" s="836"/>
      <c r="X20" s="836"/>
      <c r="Y20" s="836"/>
      <c r="Z20" s="837"/>
    </row>
    <row r="21" spans="1:27" ht="4.5" customHeight="1"/>
    <row r="22" spans="1:27" ht="15.75" thickBot="1"/>
    <row r="23" spans="1:27" ht="21">
      <c r="A23" s="694" t="s">
        <v>132</v>
      </c>
      <c r="B23" s="695"/>
      <c r="C23" s="695"/>
      <c r="D23" s="695"/>
      <c r="E23" s="695"/>
      <c r="F23" s="695"/>
      <c r="G23" s="695"/>
      <c r="H23" s="695"/>
      <c r="I23" s="695"/>
      <c r="J23" s="695"/>
      <c r="K23" s="695"/>
      <c r="L23" s="696"/>
      <c r="O23" s="437" t="s">
        <v>38</v>
      </c>
      <c r="P23" s="438"/>
      <c r="Q23" s="438"/>
      <c r="R23" s="438"/>
      <c r="S23" s="438"/>
      <c r="T23" s="438"/>
      <c r="U23" s="438"/>
      <c r="V23" s="438"/>
      <c r="W23" s="438"/>
      <c r="X23" s="438"/>
      <c r="Y23" s="438"/>
      <c r="Z23" s="439"/>
    </row>
    <row r="24" spans="1:27" ht="19.5">
      <c r="A24" s="138" t="s">
        <v>15</v>
      </c>
      <c r="B24" s="766" t="s">
        <v>25</v>
      </c>
      <c r="C24" s="767"/>
      <c r="D24" s="6" t="s">
        <v>23</v>
      </c>
      <c r="E24" s="766" t="s">
        <v>70</v>
      </c>
      <c r="F24" s="767"/>
      <c r="G24" s="768" t="s">
        <v>298</v>
      </c>
      <c r="H24" s="767"/>
      <c r="I24" s="766" t="s">
        <v>269</v>
      </c>
      <c r="J24" s="769"/>
      <c r="K24" s="769"/>
      <c r="L24" s="802"/>
      <c r="O24" s="803" t="s">
        <v>25</v>
      </c>
      <c r="P24" s="804"/>
      <c r="Q24" s="801"/>
      <c r="R24" s="798" t="s">
        <v>79</v>
      </c>
      <c r="S24" s="798"/>
      <c r="T24" s="798"/>
      <c r="U24" s="798" t="s">
        <v>80</v>
      </c>
      <c r="V24" s="798"/>
      <c r="W24" s="798"/>
      <c r="X24" s="798"/>
      <c r="Y24" s="798"/>
      <c r="Z24" s="799"/>
    </row>
    <row r="25" spans="1:27" ht="19.5">
      <c r="A25" s="139">
        <v>1</v>
      </c>
      <c r="B25" s="433"/>
      <c r="C25" s="476"/>
      <c r="D25" s="145"/>
      <c r="E25" s="433"/>
      <c r="F25" s="476"/>
      <c r="G25" s="780"/>
      <c r="H25" s="781"/>
      <c r="I25" s="774">
        <f>G25*D25</f>
        <v>0</v>
      </c>
      <c r="J25" s="775"/>
      <c r="K25" s="775"/>
      <c r="L25" s="795"/>
      <c r="O25" s="385"/>
      <c r="P25" s="800" t="s">
        <v>595</v>
      </c>
      <c r="Q25" s="801"/>
      <c r="R25" s="798" t="s">
        <v>299</v>
      </c>
      <c r="S25" s="798"/>
      <c r="T25" s="57" t="s">
        <v>35</v>
      </c>
      <c r="U25" s="798" t="s">
        <v>299</v>
      </c>
      <c r="V25" s="798"/>
      <c r="W25" s="798" t="s">
        <v>35</v>
      </c>
      <c r="X25" s="798"/>
      <c r="Y25" s="798"/>
      <c r="Z25" s="799"/>
    </row>
    <row r="26" spans="1:27" ht="19.5">
      <c r="A26" s="139">
        <v>2</v>
      </c>
      <c r="B26" s="433"/>
      <c r="C26" s="476"/>
      <c r="D26" s="145"/>
      <c r="E26" s="433"/>
      <c r="F26" s="476"/>
      <c r="G26" s="780"/>
      <c r="H26" s="781"/>
      <c r="I26" s="774">
        <f>G26*D26</f>
        <v>0</v>
      </c>
      <c r="J26" s="775"/>
      <c r="K26" s="775"/>
      <c r="L26" s="795"/>
      <c r="O26" s="385" t="s">
        <v>41</v>
      </c>
      <c r="P26" s="796">
        <f>'12'!G35</f>
        <v>0</v>
      </c>
      <c r="Q26" s="797"/>
      <c r="R26" s="780"/>
      <c r="S26" s="781"/>
      <c r="T26" s="398" t="e">
        <f>(R26*100)/(P26)</f>
        <v>#DIV/0!</v>
      </c>
      <c r="U26" s="780"/>
      <c r="V26" s="781"/>
      <c r="W26" s="782" t="e">
        <f>(U26*100)/(P26)</f>
        <v>#DIV/0!</v>
      </c>
      <c r="X26" s="783"/>
      <c r="Y26" s="783"/>
      <c r="Z26" s="784"/>
    </row>
    <row r="27" spans="1:27" ht="19.5">
      <c r="A27" s="139">
        <v>3</v>
      </c>
      <c r="B27" s="433"/>
      <c r="C27" s="476"/>
      <c r="D27" s="145"/>
      <c r="E27" s="433"/>
      <c r="F27" s="476"/>
      <c r="G27" s="780"/>
      <c r="H27" s="781"/>
      <c r="I27" s="774">
        <f>G27*D27</f>
        <v>0</v>
      </c>
      <c r="J27" s="775"/>
      <c r="K27" s="775"/>
      <c r="L27" s="795"/>
      <c r="O27" s="385" t="s">
        <v>42</v>
      </c>
      <c r="P27" s="796">
        <f>'12'!G47</f>
        <v>0</v>
      </c>
      <c r="Q27" s="797"/>
      <c r="R27" s="780"/>
      <c r="S27" s="781"/>
      <c r="T27" s="398" t="e">
        <f>(R27*100)/(P27)</f>
        <v>#DIV/0!</v>
      </c>
      <c r="U27" s="780"/>
      <c r="V27" s="781"/>
      <c r="W27" s="782" t="e">
        <f>(U27*100)/(P27)</f>
        <v>#DIV/0!</v>
      </c>
      <c r="X27" s="783"/>
      <c r="Y27" s="783"/>
      <c r="Z27" s="784"/>
    </row>
    <row r="28" spans="1:27" ht="21.75" thickBot="1">
      <c r="A28" s="741" t="s">
        <v>157</v>
      </c>
      <c r="B28" s="742"/>
      <c r="C28" s="742"/>
      <c r="D28" s="742"/>
      <c r="E28" s="742"/>
      <c r="F28" s="742"/>
      <c r="G28" s="742"/>
      <c r="H28" s="743"/>
      <c r="I28" s="785">
        <f>SUM(I25:L27)</f>
        <v>0</v>
      </c>
      <c r="J28" s="786"/>
      <c r="K28" s="786"/>
      <c r="L28" s="787"/>
      <c r="O28" s="386" t="s">
        <v>37</v>
      </c>
      <c r="P28" s="791">
        <f>SUM(P26:Q27)</f>
        <v>0</v>
      </c>
      <c r="Q28" s="792"/>
      <c r="R28" s="793">
        <f>SUM(R26:S27)</f>
        <v>0</v>
      </c>
      <c r="S28" s="794"/>
      <c r="T28" s="399" t="e">
        <f>(R28*100)/(R28+U28)</f>
        <v>#DIV/0!</v>
      </c>
      <c r="U28" s="793">
        <f>SUM(U26:V27)</f>
        <v>0</v>
      </c>
      <c r="V28" s="794"/>
      <c r="W28" s="788" t="e">
        <f>(U28*100)/(U28+R28)</f>
        <v>#DIV/0!</v>
      </c>
      <c r="X28" s="789"/>
      <c r="Y28" s="789"/>
      <c r="Z28" s="790"/>
    </row>
  </sheetData>
  <mergeCells count="127">
    <mergeCell ref="T19:Z19"/>
    <mergeCell ref="T20:Z20"/>
    <mergeCell ref="O20:Q20"/>
    <mergeCell ref="O18:Z18"/>
    <mergeCell ref="R19:S19"/>
    <mergeCell ref="B5:C5"/>
    <mergeCell ref="B6:C6"/>
    <mergeCell ref="B7:C7"/>
    <mergeCell ref="B4:C4"/>
    <mergeCell ref="R20:S20"/>
    <mergeCell ref="O19:Q19"/>
    <mergeCell ref="O10:Z10"/>
    <mergeCell ref="P11:U11"/>
    <mergeCell ref="V11:Z11"/>
    <mergeCell ref="P12:U12"/>
    <mergeCell ref="P13:U13"/>
    <mergeCell ref="P14:U14"/>
    <mergeCell ref="P15:U15"/>
    <mergeCell ref="P16:U16"/>
    <mergeCell ref="V14:Z14"/>
    <mergeCell ref="V15:Z15"/>
    <mergeCell ref="I4:L4"/>
    <mergeCell ref="H18:L18"/>
    <mergeCell ref="F19:G19"/>
    <mergeCell ref="V12:Z12"/>
    <mergeCell ref="V13:Z13"/>
    <mergeCell ref="V16:Z16"/>
    <mergeCell ref="B1:C1"/>
    <mergeCell ref="A10:L10"/>
    <mergeCell ref="A11:C11"/>
    <mergeCell ref="F11:G11"/>
    <mergeCell ref="D7:E7"/>
    <mergeCell ref="G7:H7"/>
    <mergeCell ref="I7:L7"/>
    <mergeCell ref="D5:E5"/>
    <mergeCell ref="G5:H5"/>
    <mergeCell ref="I5:L5"/>
    <mergeCell ref="D6:E6"/>
    <mergeCell ref="G6:H6"/>
    <mergeCell ref="I6:L6"/>
    <mergeCell ref="O2:Z2"/>
    <mergeCell ref="P3:Q3"/>
    <mergeCell ref="S3:T3"/>
    <mergeCell ref="U3:V3"/>
    <mergeCell ref="W3:Z3"/>
    <mergeCell ref="A9:L9"/>
    <mergeCell ref="H14:L14"/>
    <mergeCell ref="A15:C15"/>
    <mergeCell ref="H19:L19"/>
    <mergeCell ref="A20:G20"/>
    <mergeCell ref="H20:L20"/>
    <mergeCell ref="A16:B19"/>
    <mergeCell ref="F16:G16"/>
    <mergeCell ref="H16:L16"/>
    <mergeCell ref="F17:G17"/>
    <mergeCell ref="H17:L17"/>
    <mergeCell ref="F18:G18"/>
    <mergeCell ref="F15:G15"/>
    <mergeCell ref="H15:L15"/>
    <mergeCell ref="A12:C12"/>
    <mergeCell ref="F12:G12"/>
    <mergeCell ref="A13:C13"/>
    <mergeCell ref="F13:G13"/>
    <mergeCell ref="A14:C14"/>
    <mergeCell ref="F14:G14"/>
    <mergeCell ref="H12:L12"/>
    <mergeCell ref="H13:L13"/>
    <mergeCell ref="H11:L11"/>
    <mergeCell ref="A2:L2"/>
    <mergeCell ref="D3:F3"/>
    <mergeCell ref="G3:L3"/>
    <mergeCell ref="D4:E4"/>
    <mergeCell ref="G4:H4"/>
    <mergeCell ref="P4:Q4"/>
    <mergeCell ref="S4:T4"/>
    <mergeCell ref="U4:V4"/>
    <mergeCell ref="A3:C3"/>
    <mergeCell ref="W4:Z4"/>
    <mergeCell ref="O7:V7"/>
    <mergeCell ref="W7:Z7"/>
    <mergeCell ref="P5:Q5"/>
    <mergeCell ref="S5:T5"/>
    <mergeCell ref="U5:V5"/>
    <mergeCell ref="W5:Z5"/>
    <mergeCell ref="P6:Q6"/>
    <mergeCell ref="S6:T6"/>
    <mergeCell ref="U6:V6"/>
    <mergeCell ref="W6:Z6"/>
    <mergeCell ref="A23:L23"/>
    <mergeCell ref="O23:Z23"/>
    <mergeCell ref="B24:C24"/>
    <mergeCell ref="E24:F24"/>
    <mergeCell ref="G24:H24"/>
    <mergeCell ref="I24:L24"/>
    <mergeCell ref="O24:Q24"/>
    <mergeCell ref="R24:T24"/>
    <mergeCell ref="U24:Z24"/>
    <mergeCell ref="U25:V25"/>
    <mergeCell ref="W25:Z25"/>
    <mergeCell ref="B26:C26"/>
    <mergeCell ref="G26:H26"/>
    <mergeCell ref="I26:L26"/>
    <mergeCell ref="P26:Q26"/>
    <mergeCell ref="U26:V26"/>
    <mergeCell ref="W26:Z26"/>
    <mergeCell ref="E25:F25"/>
    <mergeCell ref="E26:F26"/>
    <mergeCell ref="R25:S25"/>
    <mergeCell ref="R26:S26"/>
    <mergeCell ref="B25:C25"/>
    <mergeCell ref="G25:H25"/>
    <mergeCell ref="I25:L25"/>
    <mergeCell ref="P25:Q25"/>
    <mergeCell ref="U27:V27"/>
    <mergeCell ref="W27:Z27"/>
    <mergeCell ref="I28:L28"/>
    <mergeCell ref="W28:Z28"/>
    <mergeCell ref="E27:F27"/>
    <mergeCell ref="A28:H28"/>
    <mergeCell ref="R27:S27"/>
    <mergeCell ref="P28:Q28"/>
    <mergeCell ref="R28:S28"/>
    <mergeCell ref="U28:V28"/>
    <mergeCell ref="B27:C27"/>
    <mergeCell ref="G27:H27"/>
    <mergeCell ref="I27:L27"/>
    <mergeCell ref="P27:Q2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26"/>
  <sheetViews>
    <sheetView showGridLines="0" rightToLeft="1" topLeftCell="A2" zoomScale="80" zoomScaleNormal="80" workbookViewId="0">
      <selection activeCell="G17" sqref="G17:M21"/>
    </sheetView>
  </sheetViews>
  <sheetFormatPr defaultColWidth="8.85546875" defaultRowHeight="28.35" customHeight="1"/>
  <cols>
    <col min="1" max="3" width="6.140625" style="1" customWidth="1"/>
    <col min="4" max="6" width="13.28515625" style="1" customWidth="1"/>
    <col min="7" max="8" width="8.28515625" style="1" customWidth="1"/>
    <col min="9" max="9" width="15.7109375" style="1" customWidth="1"/>
    <col min="10" max="10" width="3.42578125" style="1" hidden="1" customWidth="1"/>
    <col min="11" max="11" width="6.7109375" style="1" hidden="1" customWidth="1"/>
    <col min="12" max="13" width="6.7109375" style="1" customWidth="1"/>
    <col min="14" max="16" width="7.42578125" style="1" customWidth="1"/>
    <col min="17" max="19" width="13.140625" style="1" customWidth="1"/>
    <col min="20" max="16384" width="8.85546875" style="1"/>
  </cols>
  <sheetData>
    <row r="1" spans="1:25" ht="28.35" hidden="1" customHeight="1">
      <c r="A1" s="48" t="s">
        <v>217</v>
      </c>
      <c r="B1" s="868">
        <f>'1'!B2:B2</f>
        <v>0</v>
      </c>
      <c r="C1" s="868"/>
      <c r="D1" s="7"/>
      <c r="E1" s="7"/>
      <c r="F1" s="7"/>
      <c r="G1" s="7"/>
      <c r="H1" s="7"/>
      <c r="I1" s="7"/>
      <c r="J1" s="7"/>
      <c r="K1" s="7"/>
      <c r="L1" s="7"/>
      <c r="M1" s="7"/>
      <c r="N1" s="7"/>
      <c r="O1" s="7"/>
      <c r="P1" s="7"/>
      <c r="Q1" s="7"/>
      <c r="R1" s="7"/>
      <c r="S1" s="7"/>
      <c r="T1" s="7"/>
      <c r="U1" s="7"/>
      <c r="V1" s="7"/>
      <c r="W1" s="7"/>
      <c r="X1" s="7"/>
      <c r="Y1" s="7"/>
    </row>
    <row r="2" spans="1:25" ht="28.35" customHeight="1" thickBot="1">
      <c r="A2" s="870" t="s">
        <v>115</v>
      </c>
      <c r="B2" s="870"/>
      <c r="C2" s="870"/>
      <c r="D2" s="870"/>
      <c r="E2" s="870"/>
      <c r="F2" s="870"/>
      <c r="G2" s="870"/>
      <c r="H2" s="870"/>
      <c r="I2" s="870"/>
      <c r="J2" s="870"/>
      <c r="K2" s="870"/>
      <c r="L2" s="870"/>
      <c r="M2" s="870"/>
      <c r="N2" s="870"/>
      <c r="O2" s="870"/>
      <c r="P2" s="870"/>
      <c r="Q2" s="870"/>
      <c r="R2" s="870"/>
      <c r="S2" s="870"/>
      <c r="T2" s="870"/>
      <c r="U2" s="870"/>
      <c r="V2" s="870"/>
      <c r="W2" s="870"/>
      <c r="X2" s="870"/>
      <c r="Y2" s="870"/>
    </row>
    <row r="3" spans="1:25" ht="28.35" customHeight="1">
      <c r="A3" s="869" t="s">
        <v>116</v>
      </c>
      <c r="B3" s="851"/>
      <c r="C3" s="851"/>
      <c r="D3" s="851" t="s">
        <v>25</v>
      </c>
      <c r="E3" s="851"/>
      <c r="F3" s="851"/>
      <c r="G3" s="851" t="s">
        <v>117</v>
      </c>
      <c r="H3" s="851"/>
      <c r="I3" s="851"/>
      <c r="J3" s="851"/>
      <c r="K3" s="851"/>
      <c r="L3" s="851"/>
      <c r="M3" s="852"/>
      <c r="N3" s="869" t="s">
        <v>116</v>
      </c>
      <c r="O3" s="851"/>
      <c r="P3" s="851"/>
      <c r="Q3" s="851" t="s">
        <v>25</v>
      </c>
      <c r="R3" s="851"/>
      <c r="S3" s="851"/>
      <c r="T3" s="851" t="s">
        <v>117</v>
      </c>
      <c r="U3" s="851"/>
      <c r="V3" s="851"/>
      <c r="W3" s="851"/>
      <c r="X3" s="851"/>
      <c r="Y3" s="852"/>
    </row>
    <row r="4" spans="1:25" ht="21" customHeight="1">
      <c r="A4" s="853" t="s">
        <v>118</v>
      </c>
      <c r="B4" s="496"/>
      <c r="C4" s="496"/>
      <c r="D4" s="849"/>
      <c r="E4" s="849"/>
      <c r="F4" s="849"/>
      <c r="G4" s="849"/>
      <c r="H4" s="849"/>
      <c r="I4" s="849"/>
      <c r="J4" s="849"/>
      <c r="K4" s="849"/>
      <c r="L4" s="849"/>
      <c r="M4" s="850"/>
      <c r="N4" s="853" t="s">
        <v>121</v>
      </c>
      <c r="O4" s="496"/>
      <c r="P4" s="496"/>
      <c r="Q4" s="849"/>
      <c r="R4" s="849"/>
      <c r="S4" s="849"/>
      <c r="T4" s="849"/>
      <c r="U4" s="849"/>
      <c r="V4" s="849"/>
      <c r="W4" s="849"/>
      <c r="X4" s="849"/>
      <c r="Y4" s="850"/>
    </row>
    <row r="5" spans="1:25" ht="21" customHeight="1">
      <c r="A5" s="853"/>
      <c r="B5" s="496"/>
      <c r="C5" s="496"/>
      <c r="D5" s="849"/>
      <c r="E5" s="849"/>
      <c r="F5" s="849"/>
      <c r="G5" s="849"/>
      <c r="H5" s="849"/>
      <c r="I5" s="849"/>
      <c r="J5" s="849"/>
      <c r="K5" s="849"/>
      <c r="L5" s="849"/>
      <c r="M5" s="850"/>
      <c r="N5" s="853"/>
      <c r="O5" s="496"/>
      <c r="P5" s="496"/>
      <c r="Q5" s="849"/>
      <c r="R5" s="849"/>
      <c r="S5" s="849"/>
      <c r="T5" s="849"/>
      <c r="U5" s="849"/>
      <c r="V5" s="849"/>
      <c r="W5" s="849"/>
      <c r="X5" s="849"/>
      <c r="Y5" s="850"/>
    </row>
    <row r="6" spans="1:25" ht="21" customHeight="1">
      <c r="A6" s="853"/>
      <c r="B6" s="496"/>
      <c r="C6" s="496"/>
      <c r="D6" s="849"/>
      <c r="E6" s="849"/>
      <c r="F6" s="849"/>
      <c r="G6" s="849"/>
      <c r="H6" s="849"/>
      <c r="I6" s="849"/>
      <c r="J6" s="849"/>
      <c r="K6" s="849"/>
      <c r="L6" s="849"/>
      <c r="M6" s="850"/>
      <c r="N6" s="853"/>
      <c r="O6" s="496"/>
      <c r="P6" s="496"/>
      <c r="Q6" s="849"/>
      <c r="R6" s="849"/>
      <c r="S6" s="849"/>
      <c r="T6" s="849"/>
      <c r="U6" s="849"/>
      <c r="V6" s="849"/>
      <c r="W6" s="849"/>
      <c r="X6" s="849"/>
      <c r="Y6" s="850"/>
    </row>
    <row r="7" spans="1:25" ht="21" customHeight="1">
      <c r="A7" s="853"/>
      <c r="B7" s="496"/>
      <c r="C7" s="496"/>
      <c r="D7" s="849"/>
      <c r="E7" s="849"/>
      <c r="F7" s="849"/>
      <c r="G7" s="849"/>
      <c r="H7" s="849"/>
      <c r="I7" s="849"/>
      <c r="J7" s="849"/>
      <c r="K7" s="849"/>
      <c r="L7" s="849"/>
      <c r="M7" s="850"/>
      <c r="N7" s="853"/>
      <c r="O7" s="496"/>
      <c r="P7" s="496"/>
      <c r="Q7" s="849"/>
      <c r="R7" s="849"/>
      <c r="S7" s="849"/>
      <c r="T7" s="849"/>
      <c r="U7" s="849"/>
      <c r="V7" s="849"/>
      <c r="W7" s="849"/>
      <c r="X7" s="849"/>
      <c r="Y7" s="850"/>
    </row>
    <row r="8" spans="1:25" ht="21" customHeight="1">
      <c r="A8" s="853"/>
      <c r="B8" s="496"/>
      <c r="C8" s="496"/>
      <c r="D8" s="849"/>
      <c r="E8" s="849"/>
      <c r="F8" s="849"/>
      <c r="G8" s="849"/>
      <c r="H8" s="849"/>
      <c r="I8" s="849"/>
      <c r="J8" s="849"/>
      <c r="K8" s="849"/>
      <c r="L8" s="849"/>
      <c r="M8" s="850"/>
      <c r="N8" s="853"/>
      <c r="O8" s="496"/>
      <c r="P8" s="496"/>
      <c r="Q8" s="849"/>
      <c r="R8" s="849"/>
      <c r="S8" s="849"/>
      <c r="T8" s="849"/>
      <c r="U8" s="849"/>
      <c r="V8" s="849"/>
      <c r="W8" s="849"/>
      <c r="X8" s="849"/>
      <c r="Y8" s="850"/>
    </row>
    <row r="9" spans="1:25" ht="21" customHeight="1">
      <c r="A9" s="853" t="s">
        <v>119</v>
      </c>
      <c r="B9" s="496"/>
      <c r="C9" s="496"/>
      <c r="D9" s="849"/>
      <c r="E9" s="849"/>
      <c r="F9" s="849"/>
      <c r="G9" s="849"/>
      <c r="H9" s="849"/>
      <c r="I9" s="849"/>
      <c r="J9" s="849"/>
      <c r="K9" s="849"/>
      <c r="L9" s="849"/>
      <c r="M9" s="850"/>
      <c r="N9" s="853" t="s">
        <v>122</v>
      </c>
      <c r="O9" s="496"/>
      <c r="P9" s="496"/>
      <c r="Q9" s="849"/>
      <c r="R9" s="849"/>
      <c r="S9" s="849"/>
      <c r="T9" s="849"/>
      <c r="U9" s="849"/>
      <c r="V9" s="849"/>
      <c r="W9" s="849"/>
      <c r="X9" s="849"/>
      <c r="Y9" s="850"/>
    </row>
    <row r="10" spans="1:25" ht="21" customHeight="1">
      <c r="A10" s="853"/>
      <c r="B10" s="496"/>
      <c r="C10" s="496"/>
      <c r="D10" s="849"/>
      <c r="E10" s="849"/>
      <c r="F10" s="849"/>
      <c r="G10" s="849"/>
      <c r="H10" s="849"/>
      <c r="I10" s="849"/>
      <c r="J10" s="849"/>
      <c r="K10" s="849"/>
      <c r="L10" s="849"/>
      <c r="M10" s="850"/>
      <c r="N10" s="853"/>
      <c r="O10" s="496"/>
      <c r="P10" s="496"/>
      <c r="Q10" s="849"/>
      <c r="R10" s="849"/>
      <c r="S10" s="849"/>
      <c r="T10" s="849"/>
      <c r="U10" s="849"/>
      <c r="V10" s="849"/>
      <c r="W10" s="849"/>
      <c r="X10" s="849"/>
      <c r="Y10" s="850"/>
    </row>
    <row r="11" spans="1:25" ht="21" customHeight="1">
      <c r="A11" s="853"/>
      <c r="B11" s="496"/>
      <c r="C11" s="496"/>
      <c r="D11" s="849"/>
      <c r="E11" s="849"/>
      <c r="F11" s="849"/>
      <c r="G11" s="849"/>
      <c r="H11" s="849"/>
      <c r="I11" s="849"/>
      <c r="J11" s="849"/>
      <c r="K11" s="849"/>
      <c r="L11" s="849"/>
      <c r="M11" s="850"/>
      <c r="N11" s="853"/>
      <c r="O11" s="496"/>
      <c r="P11" s="496"/>
      <c r="Q11" s="849"/>
      <c r="R11" s="849"/>
      <c r="S11" s="849"/>
      <c r="T11" s="849"/>
      <c r="U11" s="849"/>
      <c r="V11" s="849"/>
      <c r="W11" s="849"/>
      <c r="X11" s="849"/>
      <c r="Y11" s="850"/>
    </row>
    <row r="12" spans="1:25" ht="21" customHeight="1">
      <c r="A12" s="853"/>
      <c r="B12" s="496"/>
      <c r="C12" s="496"/>
      <c r="D12" s="849"/>
      <c r="E12" s="849"/>
      <c r="F12" s="849"/>
      <c r="G12" s="849"/>
      <c r="H12" s="849"/>
      <c r="I12" s="849"/>
      <c r="J12" s="849"/>
      <c r="K12" s="849"/>
      <c r="L12" s="849"/>
      <c r="M12" s="850"/>
      <c r="N12" s="853"/>
      <c r="O12" s="496"/>
      <c r="P12" s="496"/>
      <c r="Q12" s="849"/>
      <c r="R12" s="849"/>
      <c r="S12" s="849"/>
      <c r="T12" s="849"/>
      <c r="U12" s="849"/>
      <c r="V12" s="849"/>
      <c r="W12" s="849"/>
      <c r="X12" s="849"/>
      <c r="Y12" s="850"/>
    </row>
    <row r="13" spans="1:25" ht="21" customHeight="1">
      <c r="A13" s="853" t="s">
        <v>120</v>
      </c>
      <c r="B13" s="496"/>
      <c r="C13" s="496"/>
      <c r="D13" s="849"/>
      <c r="E13" s="849"/>
      <c r="F13" s="849"/>
      <c r="G13" s="849"/>
      <c r="H13" s="849"/>
      <c r="I13" s="849"/>
      <c r="J13" s="849"/>
      <c r="K13" s="849"/>
      <c r="L13" s="849"/>
      <c r="M13" s="850"/>
      <c r="N13" s="853" t="s">
        <v>123</v>
      </c>
      <c r="O13" s="496"/>
      <c r="P13" s="496"/>
      <c r="Q13" s="849"/>
      <c r="R13" s="849"/>
      <c r="S13" s="849"/>
      <c r="T13" s="849"/>
      <c r="U13" s="849"/>
      <c r="V13" s="849"/>
      <c r="W13" s="849"/>
      <c r="X13" s="849"/>
      <c r="Y13" s="850"/>
    </row>
    <row r="14" spans="1:25" ht="21" customHeight="1">
      <c r="A14" s="853"/>
      <c r="B14" s="496"/>
      <c r="C14" s="496"/>
      <c r="D14" s="849"/>
      <c r="E14" s="849"/>
      <c r="F14" s="849"/>
      <c r="G14" s="849"/>
      <c r="H14" s="849"/>
      <c r="I14" s="849"/>
      <c r="J14" s="849"/>
      <c r="K14" s="849"/>
      <c r="L14" s="849"/>
      <c r="M14" s="850"/>
      <c r="N14" s="853"/>
      <c r="O14" s="496"/>
      <c r="P14" s="496"/>
      <c r="Q14" s="849"/>
      <c r="R14" s="849"/>
      <c r="S14" s="849"/>
      <c r="T14" s="849"/>
      <c r="U14" s="849"/>
      <c r="V14" s="849"/>
      <c r="W14" s="849"/>
      <c r="X14" s="849"/>
      <c r="Y14" s="850"/>
    </row>
    <row r="15" spans="1:25" ht="21" customHeight="1">
      <c r="A15" s="853"/>
      <c r="B15" s="496"/>
      <c r="C15" s="496"/>
      <c r="D15" s="849"/>
      <c r="E15" s="849"/>
      <c r="F15" s="849"/>
      <c r="G15" s="849"/>
      <c r="H15" s="849"/>
      <c r="I15" s="849"/>
      <c r="J15" s="849"/>
      <c r="K15" s="849"/>
      <c r="L15" s="849"/>
      <c r="M15" s="850"/>
      <c r="N15" s="853"/>
      <c r="O15" s="496"/>
      <c r="P15" s="496"/>
      <c r="Q15" s="849"/>
      <c r="R15" s="849"/>
      <c r="S15" s="849"/>
      <c r="T15" s="849"/>
      <c r="U15" s="849"/>
      <c r="V15" s="849"/>
      <c r="W15" s="849"/>
      <c r="X15" s="849"/>
      <c r="Y15" s="850"/>
    </row>
    <row r="16" spans="1:25" ht="21" customHeight="1">
      <c r="A16" s="853"/>
      <c r="B16" s="496"/>
      <c r="C16" s="496"/>
      <c r="D16" s="849"/>
      <c r="E16" s="849"/>
      <c r="F16" s="849"/>
      <c r="G16" s="849"/>
      <c r="H16" s="849"/>
      <c r="I16" s="849"/>
      <c r="J16" s="849"/>
      <c r="K16" s="849"/>
      <c r="L16" s="849"/>
      <c r="M16" s="850"/>
      <c r="N16" s="853"/>
      <c r="O16" s="496"/>
      <c r="P16" s="496"/>
      <c r="Q16" s="849"/>
      <c r="R16" s="849"/>
      <c r="S16" s="849"/>
      <c r="T16" s="849"/>
      <c r="U16" s="849"/>
      <c r="V16" s="849"/>
      <c r="W16" s="849"/>
      <c r="X16" s="849"/>
      <c r="Y16" s="850"/>
    </row>
    <row r="17" spans="1:25" ht="21" customHeight="1">
      <c r="A17" s="853" t="s">
        <v>124</v>
      </c>
      <c r="B17" s="496"/>
      <c r="C17" s="496"/>
      <c r="D17" s="849"/>
      <c r="E17" s="849"/>
      <c r="F17" s="849"/>
      <c r="G17" s="867"/>
      <c r="H17" s="600"/>
      <c r="I17" s="600"/>
      <c r="J17" s="600"/>
      <c r="K17" s="600"/>
      <c r="L17" s="600"/>
      <c r="M17" s="601"/>
      <c r="N17" s="853" t="s">
        <v>125</v>
      </c>
      <c r="O17" s="496"/>
      <c r="P17" s="496"/>
      <c r="Q17" s="849"/>
      <c r="R17" s="849"/>
      <c r="S17" s="849"/>
      <c r="T17" s="867"/>
      <c r="U17" s="600"/>
      <c r="V17" s="600"/>
      <c r="W17" s="600"/>
      <c r="X17" s="600"/>
      <c r="Y17" s="601"/>
    </row>
    <row r="18" spans="1:25" ht="21" customHeight="1">
      <c r="A18" s="853"/>
      <c r="B18" s="496"/>
      <c r="C18" s="496"/>
      <c r="D18" s="849"/>
      <c r="E18" s="849"/>
      <c r="F18" s="849"/>
      <c r="G18" s="865"/>
      <c r="H18" s="603"/>
      <c r="I18" s="603"/>
      <c r="J18" s="603"/>
      <c r="K18" s="603"/>
      <c r="L18" s="603"/>
      <c r="M18" s="604"/>
      <c r="N18" s="853"/>
      <c r="O18" s="496"/>
      <c r="P18" s="496"/>
      <c r="Q18" s="849"/>
      <c r="R18" s="849"/>
      <c r="S18" s="849"/>
      <c r="T18" s="865"/>
      <c r="U18" s="603"/>
      <c r="V18" s="603"/>
      <c r="W18" s="603"/>
      <c r="X18" s="603"/>
      <c r="Y18" s="604"/>
    </row>
    <row r="19" spans="1:25" ht="21" customHeight="1">
      <c r="A19" s="853"/>
      <c r="B19" s="496"/>
      <c r="C19" s="496"/>
      <c r="D19" s="849"/>
      <c r="E19" s="849"/>
      <c r="F19" s="849"/>
      <c r="G19" s="865"/>
      <c r="H19" s="603"/>
      <c r="I19" s="603"/>
      <c r="J19" s="603"/>
      <c r="K19" s="603"/>
      <c r="L19" s="603"/>
      <c r="M19" s="604"/>
      <c r="N19" s="853"/>
      <c r="O19" s="496"/>
      <c r="P19" s="496"/>
      <c r="Q19" s="849"/>
      <c r="R19" s="849"/>
      <c r="S19" s="849"/>
      <c r="T19" s="865"/>
      <c r="U19" s="603"/>
      <c r="V19" s="603"/>
      <c r="W19" s="603"/>
      <c r="X19" s="603"/>
      <c r="Y19" s="604"/>
    </row>
    <row r="20" spans="1:25" ht="21" customHeight="1">
      <c r="A20" s="853"/>
      <c r="B20" s="496"/>
      <c r="C20" s="496"/>
      <c r="D20" s="849"/>
      <c r="E20" s="849"/>
      <c r="F20" s="849"/>
      <c r="G20" s="865"/>
      <c r="H20" s="603"/>
      <c r="I20" s="603"/>
      <c r="J20" s="603"/>
      <c r="K20" s="603"/>
      <c r="L20" s="603"/>
      <c r="M20" s="604"/>
      <c r="N20" s="853"/>
      <c r="O20" s="496"/>
      <c r="P20" s="496"/>
      <c r="Q20" s="849"/>
      <c r="R20" s="849"/>
      <c r="S20" s="849"/>
      <c r="T20" s="865"/>
      <c r="U20" s="603"/>
      <c r="V20" s="603"/>
      <c r="W20" s="603"/>
      <c r="X20" s="603"/>
      <c r="Y20" s="604"/>
    </row>
    <row r="21" spans="1:25" ht="21" customHeight="1" thickBot="1">
      <c r="A21" s="854"/>
      <c r="B21" s="855"/>
      <c r="C21" s="855"/>
      <c r="D21" s="856"/>
      <c r="E21" s="856"/>
      <c r="F21" s="856"/>
      <c r="G21" s="866"/>
      <c r="H21" s="643"/>
      <c r="I21" s="643"/>
      <c r="J21" s="643"/>
      <c r="K21" s="643"/>
      <c r="L21" s="643"/>
      <c r="M21" s="644"/>
      <c r="N21" s="854"/>
      <c r="O21" s="855"/>
      <c r="P21" s="855"/>
      <c r="Q21" s="856"/>
      <c r="R21" s="856"/>
      <c r="S21" s="856"/>
      <c r="T21" s="866"/>
      <c r="U21" s="643"/>
      <c r="V21" s="643"/>
      <c r="W21" s="643"/>
      <c r="X21" s="643"/>
      <c r="Y21" s="644"/>
    </row>
    <row r="22" spans="1:25" ht="21" customHeight="1">
      <c r="A22" s="857" t="s">
        <v>126</v>
      </c>
      <c r="B22" s="858"/>
      <c r="C22" s="858"/>
      <c r="D22" s="859"/>
      <c r="E22" s="859"/>
      <c r="F22" s="859"/>
      <c r="G22" s="862"/>
      <c r="H22" s="863"/>
      <c r="I22" s="863"/>
      <c r="J22" s="863"/>
      <c r="K22" s="863"/>
      <c r="L22" s="863"/>
      <c r="M22" s="863"/>
      <c r="N22" s="863"/>
      <c r="O22" s="863"/>
      <c r="P22" s="863"/>
      <c r="Q22" s="863"/>
      <c r="R22" s="863"/>
      <c r="S22" s="863"/>
      <c r="T22" s="863"/>
      <c r="U22" s="863"/>
      <c r="V22" s="863"/>
      <c r="W22" s="863"/>
      <c r="X22" s="863"/>
      <c r="Y22" s="864"/>
    </row>
    <row r="23" spans="1:25" ht="21" customHeight="1">
      <c r="A23" s="853"/>
      <c r="B23" s="496"/>
      <c r="C23" s="496"/>
      <c r="D23" s="860"/>
      <c r="E23" s="860"/>
      <c r="F23" s="860"/>
      <c r="G23" s="865"/>
      <c r="H23" s="603"/>
      <c r="I23" s="603"/>
      <c r="J23" s="603"/>
      <c r="K23" s="603"/>
      <c r="L23" s="603"/>
      <c r="M23" s="603"/>
      <c r="N23" s="603"/>
      <c r="O23" s="603"/>
      <c r="P23" s="603"/>
      <c r="Q23" s="603"/>
      <c r="R23" s="603"/>
      <c r="S23" s="603"/>
      <c r="T23" s="603"/>
      <c r="U23" s="603"/>
      <c r="V23" s="603"/>
      <c r="W23" s="603"/>
      <c r="X23" s="603"/>
      <c r="Y23" s="604"/>
    </row>
    <row r="24" spans="1:25" ht="21" customHeight="1">
      <c r="A24" s="853"/>
      <c r="B24" s="496"/>
      <c r="C24" s="496"/>
      <c r="D24" s="860"/>
      <c r="E24" s="860"/>
      <c r="F24" s="860"/>
      <c r="G24" s="865"/>
      <c r="H24" s="603"/>
      <c r="I24" s="603"/>
      <c r="J24" s="603"/>
      <c r="K24" s="603"/>
      <c r="L24" s="603"/>
      <c r="M24" s="603"/>
      <c r="N24" s="603"/>
      <c r="O24" s="603"/>
      <c r="P24" s="603"/>
      <c r="Q24" s="603"/>
      <c r="R24" s="603"/>
      <c r="S24" s="603"/>
      <c r="T24" s="603"/>
      <c r="U24" s="603"/>
      <c r="V24" s="603"/>
      <c r="W24" s="603"/>
      <c r="X24" s="603"/>
      <c r="Y24" s="604"/>
    </row>
    <row r="25" spans="1:25" ht="21" customHeight="1">
      <c r="A25" s="853"/>
      <c r="B25" s="496"/>
      <c r="C25" s="496"/>
      <c r="D25" s="860"/>
      <c r="E25" s="860"/>
      <c r="F25" s="860"/>
      <c r="G25" s="865"/>
      <c r="H25" s="603"/>
      <c r="I25" s="603"/>
      <c r="J25" s="603"/>
      <c r="K25" s="603"/>
      <c r="L25" s="603"/>
      <c r="M25" s="603"/>
      <c r="N25" s="603"/>
      <c r="O25" s="603"/>
      <c r="P25" s="603"/>
      <c r="Q25" s="603"/>
      <c r="R25" s="603"/>
      <c r="S25" s="603"/>
      <c r="T25" s="603"/>
      <c r="U25" s="603"/>
      <c r="V25" s="603"/>
      <c r="W25" s="603"/>
      <c r="X25" s="603"/>
      <c r="Y25" s="604"/>
    </row>
    <row r="26" spans="1:25" ht="21" customHeight="1" thickBot="1">
      <c r="A26" s="854"/>
      <c r="B26" s="855"/>
      <c r="C26" s="855"/>
      <c r="D26" s="861"/>
      <c r="E26" s="861"/>
      <c r="F26" s="861"/>
      <c r="G26" s="866"/>
      <c r="H26" s="643"/>
      <c r="I26" s="643"/>
      <c r="J26" s="643"/>
      <c r="K26" s="643"/>
      <c r="L26" s="643"/>
      <c r="M26" s="643"/>
      <c r="N26" s="643"/>
      <c r="O26" s="643"/>
      <c r="P26" s="643"/>
      <c r="Q26" s="643"/>
      <c r="R26" s="643"/>
      <c r="S26" s="643"/>
      <c r="T26" s="643"/>
      <c r="U26" s="643"/>
      <c r="V26" s="643"/>
      <c r="W26" s="643"/>
      <c r="X26" s="643"/>
      <c r="Y26" s="644"/>
    </row>
  </sheetData>
  <mergeCells count="35">
    <mergeCell ref="B1:C1"/>
    <mergeCell ref="A3:C3"/>
    <mergeCell ref="D3:F3"/>
    <mergeCell ref="A4:C8"/>
    <mergeCell ref="D4:F8"/>
    <mergeCell ref="A2:Y2"/>
    <mergeCell ref="N3:P3"/>
    <mergeCell ref="G3:M3"/>
    <mergeCell ref="Q3:S3"/>
    <mergeCell ref="G4:M8"/>
    <mergeCell ref="T4:Y8"/>
    <mergeCell ref="A9:C12"/>
    <mergeCell ref="D9:F12"/>
    <mergeCell ref="A13:C16"/>
    <mergeCell ref="D13:F16"/>
    <mergeCell ref="G9:M12"/>
    <mergeCell ref="A22:C26"/>
    <mergeCell ref="D22:F26"/>
    <mergeCell ref="N13:P16"/>
    <mergeCell ref="Q13:S16"/>
    <mergeCell ref="A17:C21"/>
    <mergeCell ref="D17:F21"/>
    <mergeCell ref="G22:Y26"/>
    <mergeCell ref="G17:M21"/>
    <mergeCell ref="T17:Y21"/>
    <mergeCell ref="G13:M16"/>
    <mergeCell ref="T9:Y12"/>
    <mergeCell ref="T13:Y16"/>
    <mergeCell ref="T3:Y3"/>
    <mergeCell ref="N17:P21"/>
    <mergeCell ref="Q17:S21"/>
    <mergeCell ref="N4:P8"/>
    <mergeCell ref="Q4:S8"/>
    <mergeCell ref="N9:P12"/>
    <mergeCell ref="Q9:S12"/>
  </mergeCells>
  <pageMargins left="0.28937007874015702" right="0.28937007874015702" top="0.74803040200000004" bottom="0.74803040200000004" header="0.31496062992126" footer="0.31496062992126"/>
  <pageSetup orientation="portrait" r:id="rId1"/>
  <headerFooter>
    <oddHeader>&amp;L
&amp;C&amp;"B Nazanin,Bold"&amp;12پارک علم و فناوری جهاد دانشگاهی کرمانشاه</oddHeader>
    <oddFooter>&amp;C&amp;"B Nazanin,Bold"&amp;12پارک علم و فناوری جهاد دانشگاهی کرمانشاه</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24"/>
  <sheetViews>
    <sheetView showGridLines="0" rightToLeft="1" topLeftCell="A14" zoomScale="130" zoomScaleNormal="130" workbookViewId="0">
      <selection activeCell="F7" sqref="F7:L7"/>
    </sheetView>
  </sheetViews>
  <sheetFormatPr defaultColWidth="8.85546875" defaultRowHeight="28.35" customHeight="1"/>
  <cols>
    <col min="1" max="1" width="6.85546875" style="20" customWidth="1"/>
    <col min="2" max="2" width="8.28515625" style="1" customWidth="1"/>
    <col min="3" max="3" width="12.28515625" style="1" customWidth="1"/>
    <col min="4" max="4" width="8.28515625" style="1" customWidth="1"/>
    <col min="5" max="5" width="19.42578125" style="1" customWidth="1"/>
    <col min="6" max="6" width="16.7109375" style="1" customWidth="1"/>
    <col min="7" max="8" width="8.28515625" style="1" customWidth="1"/>
    <col min="9" max="9" width="17.7109375" style="1" customWidth="1"/>
    <col min="10" max="10" width="3.42578125" style="1" hidden="1" customWidth="1"/>
    <col min="11" max="11" width="6.7109375" style="1" hidden="1" customWidth="1"/>
    <col min="12" max="12" width="1.7109375" style="1" customWidth="1"/>
    <col min="13" max="13" width="8.85546875" style="1" hidden="1" customWidth="1"/>
    <col min="14" max="14" width="4.28515625" style="1" customWidth="1"/>
    <col min="15" max="15" width="0.85546875" style="1" customWidth="1"/>
    <col min="16" max="16384" width="8.85546875" style="1"/>
  </cols>
  <sheetData>
    <row r="1" spans="1:12" ht="28.35" hidden="1" customHeight="1">
      <c r="A1" s="50" t="s">
        <v>217</v>
      </c>
      <c r="B1" s="508">
        <f>'1'!B2:B2</f>
        <v>0</v>
      </c>
      <c r="C1" s="508"/>
      <c r="D1" s="23"/>
      <c r="E1" s="23"/>
      <c r="F1" s="23"/>
      <c r="G1" s="23"/>
      <c r="H1" s="23"/>
      <c r="I1" s="23"/>
      <c r="J1" s="23"/>
      <c r="K1" s="23"/>
      <c r="L1" s="24"/>
    </row>
    <row r="2" spans="1:12" ht="23.25" customHeight="1">
      <c r="A2" s="871" t="s">
        <v>604</v>
      </c>
      <c r="B2" s="872"/>
      <c r="C2" s="872"/>
      <c r="D2" s="872"/>
      <c r="E2" s="872"/>
      <c r="F2" s="872"/>
      <c r="G2" s="872"/>
      <c r="H2" s="872"/>
      <c r="I2" s="872"/>
      <c r="J2" s="872"/>
      <c r="K2" s="872"/>
      <c r="L2" s="873"/>
    </row>
    <row r="3" spans="1:12" ht="20.25" customHeight="1">
      <c r="A3" s="876" t="s">
        <v>153</v>
      </c>
      <c r="B3" s="877"/>
      <c r="C3" s="877"/>
      <c r="D3" s="877"/>
      <c r="E3" s="878"/>
      <c r="F3" s="879" t="s">
        <v>154</v>
      </c>
      <c r="G3" s="877"/>
      <c r="H3" s="877"/>
      <c r="I3" s="877"/>
      <c r="J3" s="11"/>
      <c r="K3" s="11"/>
      <c r="L3" s="391"/>
    </row>
    <row r="4" spans="1:12" ht="30.75" customHeight="1">
      <c r="A4" s="32">
        <v>1</v>
      </c>
      <c r="B4" s="874"/>
      <c r="C4" s="874"/>
      <c r="D4" s="874"/>
      <c r="E4" s="874"/>
      <c r="F4" s="874"/>
      <c r="G4" s="874"/>
      <c r="H4" s="874"/>
      <c r="I4" s="874"/>
      <c r="J4" s="874"/>
      <c r="K4" s="874"/>
      <c r="L4" s="875"/>
    </row>
    <row r="5" spans="1:12" ht="33.75" customHeight="1">
      <c r="A5" s="32">
        <v>2</v>
      </c>
      <c r="B5" s="874"/>
      <c r="C5" s="874"/>
      <c r="D5" s="874"/>
      <c r="E5" s="874"/>
      <c r="F5" s="874"/>
      <c r="G5" s="874"/>
      <c r="H5" s="874"/>
      <c r="I5" s="874"/>
      <c r="J5" s="874"/>
      <c r="K5" s="874"/>
      <c r="L5" s="875"/>
    </row>
    <row r="6" spans="1:12" ht="30.75" customHeight="1">
      <c r="A6" s="32">
        <v>3</v>
      </c>
      <c r="B6" s="874"/>
      <c r="C6" s="874"/>
      <c r="D6" s="874"/>
      <c r="E6" s="874"/>
      <c r="F6" s="874"/>
      <c r="G6" s="874"/>
      <c r="H6" s="874"/>
      <c r="I6" s="874"/>
      <c r="J6" s="874"/>
      <c r="K6" s="874"/>
      <c r="L6" s="875"/>
    </row>
    <row r="7" spans="1:12" ht="30" customHeight="1">
      <c r="A7" s="32">
        <v>4</v>
      </c>
      <c r="B7" s="874"/>
      <c r="C7" s="874"/>
      <c r="D7" s="874"/>
      <c r="E7" s="874"/>
      <c r="F7" s="874"/>
      <c r="G7" s="874"/>
      <c r="H7" s="874"/>
      <c r="I7" s="874"/>
      <c r="J7" s="874"/>
      <c r="K7" s="874"/>
      <c r="L7" s="875"/>
    </row>
    <row r="8" spans="1:12" ht="34.5" customHeight="1">
      <c r="A8" s="32">
        <v>5</v>
      </c>
      <c r="B8" s="874"/>
      <c r="C8" s="874"/>
      <c r="D8" s="874"/>
      <c r="E8" s="874"/>
      <c r="F8" s="874"/>
      <c r="G8" s="874"/>
      <c r="H8" s="874"/>
      <c r="I8" s="874"/>
      <c r="J8" s="874"/>
      <c r="K8" s="874"/>
      <c r="L8" s="875"/>
    </row>
    <row r="9" spans="1:12" ht="33.75" customHeight="1">
      <c r="A9" s="32">
        <v>6</v>
      </c>
      <c r="B9" s="874"/>
      <c r="C9" s="874"/>
      <c r="D9" s="874"/>
      <c r="E9" s="874"/>
      <c r="F9" s="874"/>
      <c r="G9" s="874"/>
      <c r="H9" s="874"/>
      <c r="I9" s="874"/>
      <c r="J9" s="874"/>
      <c r="K9" s="874"/>
      <c r="L9" s="875"/>
    </row>
    <row r="10" spans="1:12" ht="33.75" customHeight="1">
      <c r="A10" s="32">
        <v>7</v>
      </c>
      <c r="B10" s="874"/>
      <c r="C10" s="874"/>
      <c r="D10" s="874"/>
      <c r="E10" s="874"/>
      <c r="F10" s="874"/>
      <c r="G10" s="874"/>
      <c r="H10" s="874"/>
      <c r="I10" s="874"/>
      <c r="J10" s="874"/>
      <c r="K10" s="874"/>
      <c r="L10" s="875"/>
    </row>
    <row r="11" spans="1:12" ht="31.5" customHeight="1">
      <c r="A11" s="32">
        <v>8</v>
      </c>
      <c r="B11" s="874"/>
      <c r="C11" s="874"/>
      <c r="D11" s="874"/>
      <c r="E11" s="874"/>
      <c r="F11" s="874"/>
      <c r="G11" s="874"/>
      <c r="H11" s="874"/>
      <c r="I11" s="874"/>
      <c r="J11" s="874"/>
      <c r="K11" s="874"/>
      <c r="L11" s="875"/>
    </row>
    <row r="12" spans="1:12" ht="30.75" customHeight="1">
      <c r="A12" s="32">
        <v>9</v>
      </c>
      <c r="B12" s="874"/>
      <c r="C12" s="874"/>
      <c r="D12" s="874"/>
      <c r="E12" s="874"/>
      <c r="F12" s="874"/>
      <c r="G12" s="874"/>
      <c r="H12" s="874"/>
      <c r="I12" s="874"/>
      <c r="J12" s="874"/>
      <c r="K12" s="874"/>
      <c r="L12" s="875"/>
    </row>
    <row r="13" spans="1:12" ht="20.25" customHeight="1">
      <c r="A13" s="32">
        <v>10</v>
      </c>
      <c r="B13" s="874"/>
      <c r="C13" s="874"/>
      <c r="D13" s="874"/>
      <c r="E13" s="874"/>
      <c r="F13" s="874"/>
      <c r="G13" s="874"/>
      <c r="H13" s="874"/>
      <c r="I13" s="874"/>
      <c r="J13" s="874"/>
      <c r="K13" s="874"/>
      <c r="L13" s="875"/>
    </row>
    <row r="14" spans="1:12" ht="20.25" customHeight="1">
      <c r="A14" s="876" t="s">
        <v>155</v>
      </c>
      <c r="B14" s="877"/>
      <c r="C14" s="877"/>
      <c r="D14" s="877"/>
      <c r="E14" s="878"/>
      <c r="F14" s="879" t="s">
        <v>156</v>
      </c>
      <c r="G14" s="877"/>
      <c r="H14" s="877"/>
      <c r="I14" s="877"/>
      <c r="J14" s="11"/>
      <c r="K14" s="11"/>
      <c r="L14" s="391"/>
    </row>
    <row r="15" spans="1:12" ht="30.75" customHeight="1">
      <c r="A15" s="32">
        <v>1</v>
      </c>
      <c r="B15" s="874"/>
      <c r="C15" s="874"/>
      <c r="D15" s="874"/>
      <c r="E15" s="874"/>
      <c r="F15" s="874"/>
      <c r="G15" s="874"/>
      <c r="H15" s="874"/>
      <c r="I15" s="874"/>
      <c r="J15" s="874"/>
      <c r="K15" s="874"/>
      <c r="L15" s="875"/>
    </row>
    <row r="16" spans="1:12" ht="33" customHeight="1">
      <c r="A16" s="32">
        <v>2</v>
      </c>
      <c r="B16" s="874"/>
      <c r="C16" s="874"/>
      <c r="D16" s="874"/>
      <c r="E16" s="874"/>
      <c r="F16" s="874"/>
      <c r="G16" s="874"/>
      <c r="H16" s="874"/>
      <c r="I16" s="874"/>
      <c r="J16" s="874"/>
      <c r="K16" s="874"/>
      <c r="L16" s="875"/>
    </row>
    <row r="17" spans="1:12" ht="29.25" customHeight="1">
      <c r="A17" s="32">
        <v>3</v>
      </c>
      <c r="B17" s="880"/>
      <c r="C17" s="880"/>
      <c r="D17" s="880"/>
      <c r="E17" s="880"/>
      <c r="F17" s="880"/>
      <c r="G17" s="880"/>
      <c r="H17" s="880"/>
      <c r="I17" s="880"/>
      <c r="J17" s="880"/>
      <c r="K17" s="880"/>
      <c r="L17" s="881"/>
    </row>
    <row r="18" spans="1:12" ht="33.75" customHeight="1">
      <c r="A18" s="32">
        <v>4</v>
      </c>
      <c r="B18" s="880"/>
      <c r="C18" s="880"/>
      <c r="D18" s="880"/>
      <c r="E18" s="880"/>
      <c r="F18" s="880"/>
      <c r="G18" s="880"/>
      <c r="H18" s="880"/>
      <c r="I18" s="880"/>
      <c r="J18" s="880"/>
      <c r="K18" s="880"/>
      <c r="L18" s="881"/>
    </row>
    <row r="19" spans="1:12" ht="33.75" customHeight="1">
      <c r="A19" s="32">
        <v>5</v>
      </c>
      <c r="B19" s="880"/>
      <c r="C19" s="880"/>
      <c r="D19" s="880"/>
      <c r="E19" s="880"/>
      <c r="F19" s="880"/>
      <c r="G19" s="880"/>
      <c r="H19" s="880"/>
      <c r="I19" s="880"/>
      <c r="J19" s="880"/>
      <c r="K19" s="880"/>
      <c r="L19" s="881"/>
    </row>
    <row r="20" spans="1:12" ht="20.25" customHeight="1">
      <c r="A20" s="32">
        <v>6</v>
      </c>
      <c r="B20" s="880"/>
      <c r="C20" s="880"/>
      <c r="D20" s="880"/>
      <c r="E20" s="880"/>
      <c r="F20" s="880"/>
      <c r="G20" s="880"/>
      <c r="H20" s="880"/>
      <c r="I20" s="880"/>
      <c r="J20" s="880"/>
      <c r="K20" s="880"/>
      <c r="L20" s="881"/>
    </row>
    <row r="21" spans="1:12" ht="20.25" customHeight="1">
      <c r="A21" s="32">
        <v>7</v>
      </c>
      <c r="B21" s="880"/>
      <c r="C21" s="880"/>
      <c r="D21" s="880"/>
      <c r="E21" s="880"/>
      <c r="F21" s="880"/>
      <c r="G21" s="880"/>
      <c r="H21" s="880"/>
      <c r="I21" s="880"/>
      <c r="J21" s="880"/>
      <c r="K21" s="880"/>
      <c r="L21" s="881"/>
    </row>
    <row r="22" spans="1:12" ht="20.25" customHeight="1">
      <c r="A22" s="32">
        <v>8</v>
      </c>
      <c r="B22" s="880"/>
      <c r="C22" s="880"/>
      <c r="D22" s="880"/>
      <c r="E22" s="880"/>
      <c r="F22" s="880"/>
      <c r="G22" s="880"/>
      <c r="H22" s="880"/>
      <c r="I22" s="880"/>
      <c r="J22" s="880"/>
      <c r="K22" s="880"/>
      <c r="L22" s="881"/>
    </row>
    <row r="23" spans="1:12" ht="20.25" customHeight="1">
      <c r="A23" s="32">
        <v>9</v>
      </c>
      <c r="B23" s="880"/>
      <c r="C23" s="880"/>
      <c r="D23" s="880"/>
      <c r="E23" s="880"/>
      <c r="F23" s="880"/>
      <c r="G23" s="880"/>
      <c r="H23" s="880"/>
      <c r="I23" s="880"/>
      <c r="J23" s="880"/>
      <c r="K23" s="880"/>
      <c r="L23" s="881"/>
    </row>
    <row r="24" spans="1:12" ht="20.25" customHeight="1" thickBot="1">
      <c r="A24" s="33">
        <v>10</v>
      </c>
      <c r="B24" s="882"/>
      <c r="C24" s="882"/>
      <c r="D24" s="882"/>
      <c r="E24" s="882"/>
      <c r="F24" s="882"/>
      <c r="G24" s="882"/>
      <c r="H24" s="882"/>
      <c r="I24" s="882"/>
      <c r="J24" s="882"/>
      <c r="K24" s="882"/>
      <c r="L24" s="883"/>
    </row>
  </sheetData>
  <sheetProtection deleteColumns="0" deleteRows="0"/>
  <mergeCells count="46">
    <mergeCell ref="B24:E24"/>
    <mergeCell ref="F24:L24"/>
    <mergeCell ref="B21:E21"/>
    <mergeCell ref="F21:L21"/>
    <mergeCell ref="B22:E22"/>
    <mergeCell ref="F22:L22"/>
    <mergeCell ref="B23:E23"/>
    <mergeCell ref="F23:L23"/>
    <mergeCell ref="B12:E12"/>
    <mergeCell ref="F15:L15"/>
    <mergeCell ref="B16:E16"/>
    <mergeCell ref="F16:L16"/>
    <mergeCell ref="B17:E17"/>
    <mergeCell ref="F17:L17"/>
    <mergeCell ref="F13:L13"/>
    <mergeCell ref="B7:E7"/>
    <mergeCell ref="B8:E8"/>
    <mergeCell ref="B9:E9"/>
    <mergeCell ref="B10:E10"/>
    <mergeCell ref="B11:E11"/>
    <mergeCell ref="B19:E19"/>
    <mergeCell ref="F19:L19"/>
    <mergeCell ref="B20:E20"/>
    <mergeCell ref="F20:L20"/>
    <mergeCell ref="B13:E13"/>
    <mergeCell ref="A14:E14"/>
    <mergeCell ref="F14:I14"/>
    <mergeCell ref="B15:E15"/>
    <mergeCell ref="B18:E18"/>
    <mergeCell ref="F18:L18"/>
    <mergeCell ref="B1:C1"/>
    <mergeCell ref="A2:L2"/>
    <mergeCell ref="F10:L10"/>
    <mergeCell ref="F11:L11"/>
    <mergeCell ref="F12:L12"/>
    <mergeCell ref="B4:E4"/>
    <mergeCell ref="B5:E5"/>
    <mergeCell ref="A3:E3"/>
    <mergeCell ref="F3:I3"/>
    <mergeCell ref="F4:L4"/>
    <mergeCell ref="F5:L5"/>
    <mergeCell ref="F6:L6"/>
    <mergeCell ref="F7:L7"/>
    <mergeCell ref="F8:L8"/>
    <mergeCell ref="F9:L9"/>
    <mergeCell ref="B6:E6"/>
  </mergeCells>
  <pageMargins left="0.28937007874015702" right="0.28937007874015702" top="0.74803040200000004" bottom="0.74803040200000004" header="0.31496062992126" footer="0.31496062992126"/>
  <pageSetup orientation="portrait" r:id="rId1"/>
  <headerFooter>
    <oddHeader>&amp;L
&amp;C&amp;"B Nazanin,Bold"&amp;12پارک علم و فناوری جهاد دانشگاهی کرمانشاه</oddHeader>
    <oddFooter>&amp;C&amp;"B Nazanin,Bold"&amp;12پارک علم و فناوری جهاد دانشگاهی کرمانشاه</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25"/>
  <sheetViews>
    <sheetView showGridLines="0" rightToLeft="1" topLeftCell="A2" zoomScale="90" zoomScaleNormal="90" zoomScaleSheetLayoutView="70" workbookViewId="0">
      <selection activeCell="B15" sqref="B15"/>
    </sheetView>
  </sheetViews>
  <sheetFormatPr defaultColWidth="9.140625" defaultRowHeight="14.25"/>
  <cols>
    <col min="1" max="1" width="7.28515625" style="192" customWidth="1"/>
    <col min="2" max="2" width="78" style="193" customWidth="1"/>
    <col min="3" max="3" width="23.5703125" style="192" customWidth="1"/>
    <col min="4" max="5" width="26" style="192" customWidth="1"/>
    <col min="6" max="16384" width="9.140625" style="191"/>
  </cols>
  <sheetData>
    <row r="1" spans="1:12" s="1" customFormat="1" ht="28.35" hidden="1" customHeight="1" thickBot="1">
      <c r="A1" s="50" t="s">
        <v>217</v>
      </c>
      <c r="B1" s="508">
        <f>'1'!B2:B2</f>
        <v>0</v>
      </c>
      <c r="C1" s="508"/>
      <c r="D1" s="23"/>
      <c r="E1" s="23"/>
      <c r="F1" s="23"/>
      <c r="G1" s="23"/>
      <c r="H1" s="23"/>
      <c r="I1" s="23"/>
      <c r="J1" s="23"/>
      <c r="K1" s="23"/>
      <c r="L1" s="24"/>
    </row>
    <row r="2" spans="1:12" ht="24" customHeight="1">
      <c r="A2" s="884" t="s">
        <v>112</v>
      </c>
      <c r="B2" s="885"/>
      <c r="C2" s="885"/>
      <c r="D2" s="885"/>
      <c r="E2" s="886"/>
    </row>
    <row r="3" spans="1:12" ht="24" customHeight="1">
      <c r="A3" s="887"/>
      <c r="B3" s="888"/>
      <c r="C3" s="888"/>
      <c r="D3" s="888"/>
      <c r="E3" s="889"/>
    </row>
    <row r="4" spans="1:12" ht="34.15" customHeight="1">
      <c r="A4" s="395" t="s">
        <v>15</v>
      </c>
      <c r="B4" s="396" t="s">
        <v>113</v>
      </c>
      <c r="C4" s="396" t="s">
        <v>327</v>
      </c>
      <c r="D4" s="396" t="s">
        <v>328</v>
      </c>
      <c r="E4" s="397" t="s">
        <v>329</v>
      </c>
    </row>
    <row r="5" spans="1:12" ht="31.5" customHeight="1">
      <c r="A5" s="194">
        <v>1</v>
      </c>
      <c r="B5" s="392"/>
      <c r="C5" s="325"/>
      <c r="D5" s="325"/>
      <c r="E5" s="326"/>
      <c r="H5" s="192"/>
    </row>
    <row r="6" spans="1:12" ht="29.25" customHeight="1">
      <c r="A6" s="194">
        <v>2</v>
      </c>
      <c r="B6" s="393"/>
      <c r="C6" s="325"/>
      <c r="D6" s="325"/>
      <c r="E6" s="326"/>
      <c r="H6" s="192"/>
    </row>
    <row r="7" spans="1:12" ht="29.25" customHeight="1">
      <c r="A7" s="194">
        <v>3</v>
      </c>
      <c r="B7" s="394"/>
      <c r="C7" s="328"/>
      <c r="D7" s="325"/>
      <c r="E7" s="326"/>
      <c r="H7" s="192"/>
    </row>
    <row r="8" spans="1:12" ht="29.25" customHeight="1">
      <c r="A8" s="194">
        <v>4</v>
      </c>
      <c r="B8" s="394"/>
      <c r="C8" s="328"/>
      <c r="D8" s="325"/>
      <c r="E8" s="326"/>
      <c r="H8" s="192"/>
    </row>
    <row r="9" spans="1:12" ht="29.25" customHeight="1">
      <c r="A9" s="194">
        <v>5</v>
      </c>
      <c r="B9" s="394"/>
      <c r="C9" s="328"/>
      <c r="D9" s="325"/>
      <c r="E9" s="326"/>
    </row>
    <row r="10" spans="1:12" ht="29.25" customHeight="1">
      <c r="A10" s="194">
        <v>6</v>
      </c>
      <c r="B10" s="394"/>
      <c r="C10" s="328"/>
      <c r="D10" s="325"/>
      <c r="E10" s="326"/>
    </row>
    <row r="11" spans="1:12" ht="29.25" customHeight="1">
      <c r="A11" s="194">
        <v>7</v>
      </c>
      <c r="B11" s="394"/>
      <c r="C11" s="328"/>
      <c r="D11" s="325"/>
      <c r="E11" s="326"/>
      <c r="F11" s="192"/>
      <c r="G11" s="192"/>
    </row>
    <row r="12" spans="1:12" ht="29.25" customHeight="1">
      <c r="A12" s="194">
        <v>8</v>
      </c>
      <c r="B12" s="327"/>
      <c r="C12" s="328"/>
      <c r="D12" s="325"/>
      <c r="E12" s="326"/>
    </row>
    <row r="13" spans="1:12" ht="29.25" customHeight="1">
      <c r="A13" s="194">
        <v>9</v>
      </c>
      <c r="B13" s="327"/>
      <c r="C13" s="328"/>
      <c r="D13" s="325"/>
      <c r="E13" s="326"/>
    </row>
    <row r="14" spans="1:12" ht="29.25" customHeight="1">
      <c r="A14" s="194">
        <v>10</v>
      </c>
      <c r="B14" s="327"/>
      <c r="C14" s="328"/>
      <c r="D14" s="325"/>
      <c r="E14" s="326"/>
      <c r="G14" s="192"/>
      <c r="H14" s="192"/>
      <c r="I14" s="192"/>
    </row>
    <row r="15" spans="1:12" ht="29.25" customHeight="1">
      <c r="A15" s="194">
        <v>11</v>
      </c>
      <c r="B15" s="327"/>
      <c r="C15" s="328"/>
      <c r="D15" s="325"/>
      <c r="E15" s="326"/>
    </row>
    <row r="16" spans="1:12" ht="29.25" customHeight="1">
      <c r="A16" s="194">
        <v>12</v>
      </c>
      <c r="B16" s="327"/>
      <c r="C16" s="328"/>
      <c r="D16" s="325"/>
      <c r="E16" s="326"/>
      <c r="F16" s="192"/>
    </row>
    <row r="17" spans="1:5" ht="29.25" customHeight="1">
      <c r="A17" s="194">
        <v>13</v>
      </c>
      <c r="B17" s="327"/>
      <c r="C17" s="328"/>
      <c r="D17" s="325"/>
      <c r="E17" s="326"/>
    </row>
    <row r="18" spans="1:5" ht="29.25" customHeight="1">
      <c r="A18" s="194">
        <v>14</v>
      </c>
      <c r="B18" s="327"/>
      <c r="C18" s="328"/>
      <c r="D18" s="325"/>
      <c r="E18" s="326"/>
    </row>
    <row r="19" spans="1:5" ht="29.25" customHeight="1">
      <c r="A19" s="194">
        <v>15</v>
      </c>
      <c r="B19" s="327"/>
      <c r="C19" s="328"/>
      <c r="D19" s="325"/>
      <c r="E19" s="326"/>
    </row>
    <row r="20" spans="1:5" ht="29.25" customHeight="1">
      <c r="A20" s="194">
        <v>16</v>
      </c>
      <c r="B20" s="327"/>
      <c r="C20" s="328"/>
      <c r="D20" s="325"/>
      <c r="E20" s="326"/>
    </row>
    <row r="21" spans="1:5" ht="29.25" customHeight="1">
      <c r="A21" s="194">
        <v>17</v>
      </c>
      <c r="B21" s="327"/>
      <c r="C21" s="328"/>
      <c r="D21" s="325"/>
      <c r="E21" s="326"/>
    </row>
    <row r="22" spans="1:5" ht="29.25" customHeight="1">
      <c r="A22" s="194">
        <v>18</v>
      </c>
      <c r="B22" s="327"/>
      <c r="C22" s="328"/>
      <c r="D22" s="325"/>
      <c r="E22" s="326"/>
    </row>
    <row r="23" spans="1:5" ht="29.25" customHeight="1">
      <c r="A23" s="194">
        <v>19</v>
      </c>
      <c r="B23" s="327"/>
      <c r="C23" s="328"/>
      <c r="D23" s="325"/>
      <c r="E23" s="326"/>
    </row>
    <row r="24" spans="1:5" ht="29.25" customHeight="1" thickBot="1">
      <c r="A24" s="195">
        <v>20</v>
      </c>
      <c r="B24" s="329"/>
      <c r="C24" s="330"/>
      <c r="D24" s="331"/>
      <c r="E24" s="332"/>
    </row>
    <row r="25" spans="1:5" ht="18">
      <c r="A25" s="196"/>
      <c r="B25" s="197"/>
      <c r="C25" s="197"/>
      <c r="D25" s="197"/>
      <c r="E25" s="197"/>
    </row>
  </sheetData>
  <mergeCells count="2">
    <mergeCell ref="A2:E3"/>
    <mergeCell ref="B1:C1"/>
  </mergeCells>
  <pageMargins left="0.18" right="0.17" top="0.74803149606299213" bottom="0.74803149606299213"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A58"/>
  <sheetViews>
    <sheetView showGridLines="0" rightToLeft="1" topLeftCell="D47" zoomScaleNormal="100" workbookViewId="0">
      <selection activeCell="U58" sqref="U58:Z58"/>
    </sheetView>
  </sheetViews>
  <sheetFormatPr defaultColWidth="8.85546875" defaultRowHeight="28.35" customHeight="1"/>
  <cols>
    <col min="1" max="2" width="9.85546875" style="1" customWidth="1"/>
    <col min="3" max="3" width="12.28515625" style="1" customWidth="1"/>
    <col min="4" max="4" width="8.28515625" style="1" customWidth="1"/>
    <col min="5" max="5" width="18.42578125" style="1" customWidth="1"/>
    <col min="6" max="7" width="10.140625" style="1" customWidth="1"/>
    <col min="8" max="8" width="8.28515625" style="1" customWidth="1"/>
    <col min="9" max="9" width="17.7109375" style="1" customWidth="1"/>
    <col min="10" max="10" width="3.42578125" style="1" hidden="1" customWidth="1"/>
    <col min="11" max="11" width="6.7109375" style="1" hidden="1" customWidth="1"/>
    <col min="12" max="12" width="1.7109375" style="1" customWidth="1"/>
    <col min="13" max="13" width="8.85546875" style="1" hidden="1" customWidth="1"/>
    <col min="14" max="14" width="0.85546875" style="1" customWidth="1"/>
    <col min="15" max="15" width="8.85546875" style="1"/>
    <col min="16" max="16" width="12.140625" style="1" customWidth="1"/>
    <col min="17" max="17" width="12.85546875" style="1" customWidth="1"/>
    <col min="18" max="18" width="8.85546875" style="1" customWidth="1"/>
    <col min="19" max="19" width="7.42578125" style="1" customWidth="1"/>
    <col min="20" max="21" width="6.5703125" style="1" customWidth="1"/>
    <col min="22" max="26" width="5.28515625" style="1" customWidth="1"/>
    <col min="27" max="27" width="1" style="1" customWidth="1"/>
    <col min="28" max="28" width="8.85546875" style="1"/>
    <col min="29" max="29" width="7.7109375" style="1" customWidth="1"/>
    <col min="30" max="30" width="7.7109375" style="1" hidden="1" customWidth="1"/>
    <col min="31" max="44" width="7.7109375" style="1" customWidth="1"/>
    <col min="45" max="45" width="7.7109375" style="1" hidden="1" customWidth="1"/>
    <col min="46" max="46" width="7.7109375" style="1" customWidth="1"/>
    <col min="47" max="52" width="5" style="1" customWidth="1"/>
    <col min="53" max="53" width="8.85546875" style="1"/>
    <col min="54" max="57" width="6.140625" style="1" customWidth="1"/>
    <col min="58" max="60" width="10.7109375" style="1" customWidth="1"/>
    <col min="61" max="16384" width="8.85546875" style="1"/>
  </cols>
  <sheetData>
    <row r="1" spans="1:52" ht="28.35" hidden="1" customHeight="1" thickBot="1">
      <c r="A1" s="21" t="s">
        <v>217</v>
      </c>
      <c r="B1" s="564">
        <f>'1'!B2:B2</f>
        <v>0</v>
      </c>
      <c r="C1" s="564"/>
      <c r="D1" s="80"/>
      <c r="E1" s="80"/>
      <c r="F1" s="80"/>
      <c r="G1" s="80"/>
      <c r="H1" s="80"/>
      <c r="I1" s="80"/>
      <c r="J1" s="80"/>
      <c r="K1" s="80"/>
      <c r="L1" s="80"/>
      <c r="O1" s="123"/>
      <c r="P1" s="124"/>
      <c r="Q1" s="124"/>
      <c r="R1" s="125"/>
      <c r="S1" s="125"/>
      <c r="T1" s="125"/>
      <c r="U1" s="125"/>
      <c r="V1" s="125"/>
      <c r="W1" s="125"/>
      <c r="X1" s="125"/>
      <c r="Y1" s="125"/>
      <c r="Z1" s="126"/>
    </row>
    <row r="2" spans="1:52" ht="28.35" customHeight="1">
      <c r="A2" s="437" t="s">
        <v>93</v>
      </c>
      <c r="B2" s="438"/>
      <c r="C2" s="438"/>
      <c r="D2" s="438"/>
      <c r="E2" s="438"/>
      <c r="F2" s="438"/>
      <c r="G2" s="438"/>
      <c r="H2" s="438"/>
      <c r="I2" s="438"/>
      <c r="J2" s="438"/>
      <c r="K2" s="438"/>
      <c r="L2" s="439"/>
      <c r="O2" s="446" t="s">
        <v>26</v>
      </c>
      <c r="P2" s="928"/>
      <c r="Q2" s="928"/>
      <c r="R2" s="928"/>
      <c r="S2" s="928"/>
      <c r="T2" s="928"/>
      <c r="U2" s="928"/>
      <c r="V2" s="928"/>
      <c r="W2" s="928"/>
      <c r="X2" s="928"/>
      <c r="Y2" s="928"/>
      <c r="Z2" s="929"/>
    </row>
    <row r="3" spans="1:52" ht="21" customHeight="1">
      <c r="A3" s="907" t="s">
        <v>128</v>
      </c>
      <c r="B3" s="490"/>
      <c r="C3" s="490" t="s">
        <v>309</v>
      </c>
      <c r="D3" s="490"/>
      <c r="E3" s="490"/>
      <c r="F3" s="490" t="s">
        <v>310</v>
      </c>
      <c r="G3" s="490"/>
      <c r="H3" s="490"/>
      <c r="I3" s="490" t="s">
        <v>311</v>
      </c>
      <c r="J3" s="490"/>
      <c r="K3" s="490"/>
      <c r="L3" s="908"/>
      <c r="O3" s="127" t="s">
        <v>15</v>
      </c>
      <c r="P3" s="448" t="s">
        <v>25</v>
      </c>
      <c r="Q3" s="448"/>
      <c r="R3" s="448"/>
      <c r="S3" s="448"/>
      <c r="T3" s="448"/>
      <c r="U3" s="448"/>
      <c r="V3" s="448" t="s">
        <v>294</v>
      </c>
      <c r="W3" s="448"/>
      <c r="X3" s="448"/>
      <c r="Y3" s="448"/>
      <c r="Z3" s="692"/>
    </row>
    <row r="4" spans="1:52" ht="21" customHeight="1">
      <c r="A4" s="907"/>
      <c r="B4" s="490"/>
      <c r="C4" s="490" t="s">
        <v>94</v>
      </c>
      <c r="D4" s="490"/>
      <c r="E4" s="104" t="s">
        <v>35</v>
      </c>
      <c r="F4" s="490" t="s">
        <v>94</v>
      </c>
      <c r="G4" s="490"/>
      <c r="H4" s="104" t="s">
        <v>35</v>
      </c>
      <c r="I4" s="490"/>
      <c r="J4" s="490"/>
      <c r="K4" s="490"/>
      <c r="L4" s="908"/>
      <c r="O4" s="112">
        <v>1</v>
      </c>
      <c r="P4" s="847" t="s">
        <v>81</v>
      </c>
      <c r="Q4" s="847"/>
      <c r="R4" s="847"/>
      <c r="S4" s="847"/>
      <c r="T4" s="847"/>
      <c r="U4" s="847"/>
      <c r="V4" s="905">
        <f>SUM('6'!J5:N28)</f>
        <v>0</v>
      </c>
      <c r="W4" s="905"/>
      <c r="X4" s="905"/>
      <c r="Y4" s="905"/>
      <c r="Z4" s="906"/>
    </row>
    <row r="5" spans="1:52" ht="25.5" customHeight="1">
      <c r="A5" s="903" t="s">
        <v>95</v>
      </c>
      <c r="B5" s="798"/>
      <c r="C5" s="904">
        <f t="shared" ref="C5:C17" si="0">I5*E5/100</f>
        <v>0</v>
      </c>
      <c r="D5" s="904"/>
      <c r="E5" s="105">
        <v>100</v>
      </c>
      <c r="F5" s="904">
        <f t="shared" ref="F5:F17" si="1">I5*H5/100</f>
        <v>0</v>
      </c>
      <c r="G5" s="904"/>
      <c r="H5" s="105">
        <v>0</v>
      </c>
      <c r="I5" s="905">
        <f>V4</f>
        <v>0</v>
      </c>
      <c r="J5" s="905"/>
      <c r="K5" s="905"/>
      <c r="L5" s="906"/>
      <c r="O5" s="112">
        <v>2</v>
      </c>
      <c r="P5" s="847" t="s">
        <v>82</v>
      </c>
      <c r="Q5" s="847"/>
      <c r="R5" s="847"/>
      <c r="S5" s="847"/>
      <c r="T5" s="847"/>
      <c r="U5" s="847"/>
      <c r="V5" s="905">
        <f>SUM('7'!H12:L19)</f>
        <v>0</v>
      </c>
      <c r="W5" s="905"/>
      <c r="X5" s="905"/>
      <c r="Y5" s="905"/>
      <c r="Z5" s="906"/>
      <c r="AE5" s="20"/>
      <c r="AF5" s="20"/>
    </row>
    <row r="6" spans="1:52" ht="25.5" customHeight="1">
      <c r="A6" s="903" t="s">
        <v>96</v>
      </c>
      <c r="B6" s="798"/>
      <c r="C6" s="904">
        <f t="shared" si="0"/>
        <v>0</v>
      </c>
      <c r="D6" s="904"/>
      <c r="E6" s="105">
        <v>80</v>
      </c>
      <c r="F6" s="904">
        <f t="shared" ref="F6" si="2">I6*H6/100</f>
        <v>0</v>
      </c>
      <c r="G6" s="904"/>
      <c r="H6" s="105">
        <v>20</v>
      </c>
      <c r="I6" s="905">
        <f t="shared" ref="I6:I16" si="3">V5</f>
        <v>0</v>
      </c>
      <c r="J6" s="905"/>
      <c r="K6" s="905"/>
      <c r="L6" s="906"/>
      <c r="O6" s="112">
        <v>3</v>
      </c>
      <c r="P6" s="847" t="s">
        <v>83</v>
      </c>
      <c r="Q6" s="847"/>
      <c r="R6" s="847"/>
      <c r="S6" s="847"/>
      <c r="T6" s="847"/>
      <c r="U6" s="847"/>
      <c r="V6" s="905">
        <f>H55</f>
        <v>0</v>
      </c>
      <c r="W6" s="905"/>
      <c r="X6" s="905"/>
      <c r="Y6" s="905"/>
      <c r="Z6" s="906"/>
      <c r="AE6" s="20"/>
      <c r="AF6" s="20"/>
    </row>
    <row r="7" spans="1:52" ht="25.5" customHeight="1">
      <c r="A7" s="903" t="s">
        <v>97</v>
      </c>
      <c r="B7" s="798"/>
      <c r="C7" s="904">
        <f t="shared" si="0"/>
        <v>0</v>
      </c>
      <c r="D7" s="904"/>
      <c r="E7" s="105">
        <v>80</v>
      </c>
      <c r="F7" s="904">
        <f t="shared" si="1"/>
        <v>0</v>
      </c>
      <c r="G7" s="904"/>
      <c r="H7" s="105">
        <v>20</v>
      </c>
      <c r="I7" s="905">
        <f t="shared" si="3"/>
        <v>0</v>
      </c>
      <c r="J7" s="905"/>
      <c r="K7" s="905"/>
      <c r="L7" s="906"/>
      <c r="O7" s="112">
        <v>4</v>
      </c>
      <c r="P7" s="847" t="s">
        <v>85</v>
      </c>
      <c r="Q7" s="847"/>
      <c r="R7" s="847"/>
      <c r="S7" s="847"/>
      <c r="T7" s="847"/>
      <c r="U7" s="847"/>
      <c r="V7" s="905">
        <f>SUM('2'!S4:S53)</f>
        <v>0</v>
      </c>
      <c r="W7" s="905"/>
      <c r="X7" s="905"/>
      <c r="Y7" s="905"/>
      <c r="Z7" s="906"/>
      <c r="AE7" s="20"/>
      <c r="AF7" s="20"/>
    </row>
    <row r="8" spans="1:52" ht="25.5" customHeight="1">
      <c r="A8" s="903" t="s">
        <v>39</v>
      </c>
      <c r="B8" s="798"/>
      <c r="C8" s="904">
        <f t="shared" si="0"/>
        <v>0</v>
      </c>
      <c r="D8" s="904"/>
      <c r="E8" s="105">
        <v>35</v>
      </c>
      <c r="F8" s="904">
        <f t="shared" si="1"/>
        <v>0</v>
      </c>
      <c r="G8" s="904"/>
      <c r="H8" s="105">
        <v>65</v>
      </c>
      <c r="I8" s="905">
        <f t="shared" si="3"/>
        <v>0</v>
      </c>
      <c r="J8" s="905"/>
      <c r="K8" s="905"/>
      <c r="L8" s="906"/>
      <c r="O8" s="112">
        <v>5</v>
      </c>
      <c r="P8" s="847" t="s">
        <v>86</v>
      </c>
      <c r="Q8" s="847"/>
      <c r="R8" s="847"/>
      <c r="S8" s="847"/>
      <c r="T8" s="847"/>
      <c r="U8" s="847"/>
      <c r="V8" s="905">
        <f>0.1*(V4+V5+V6+V7)</f>
        <v>0</v>
      </c>
      <c r="W8" s="905"/>
      <c r="X8" s="905"/>
      <c r="Y8" s="905"/>
      <c r="Z8" s="906"/>
      <c r="AE8" s="20"/>
      <c r="AF8" s="20"/>
    </row>
    <row r="9" spans="1:52" ht="25.5" customHeight="1">
      <c r="A9" s="903" t="s">
        <v>60</v>
      </c>
      <c r="B9" s="798"/>
      <c r="C9" s="904">
        <f t="shared" si="0"/>
        <v>0</v>
      </c>
      <c r="D9" s="904"/>
      <c r="E9" s="105">
        <v>85</v>
      </c>
      <c r="F9" s="904">
        <f t="shared" si="1"/>
        <v>0</v>
      </c>
      <c r="G9" s="904"/>
      <c r="H9" s="105">
        <v>15</v>
      </c>
      <c r="I9" s="905">
        <f t="shared" si="3"/>
        <v>0</v>
      </c>
      <c r="J9" s="905"/>
      <c r="K9" s="905"/>
      <c r="L9" s="906"/>
      <c r="O9" s="112">
        <v>6</v>
      </c>
      <c r="P9" s="847" t="s">
        <v>84</v>
      </c>
      <c r="Q9" s="847"/>
      <c r="R9" s="847"/>
      <c r="S9" s="847"/>
      <c r="T9" s="847"/>
      <c r="U9" s="847"/>
      <c r="V9" s="905">
        <f>SUM(H22:L27)</f>
        <v>0</v>
      </c>
      <c r="W9" s="905"/>
      <c r="X9" s="905"/>
      <c r="Y9" s="905"/>
      <c r="Z9" s="906"/>
      <c r="AE9" s="20"/>
      <c r="AF9" s="20"/>
    </row>
    <row r="10" spans="1:52" ht="25.5" customHeight="1">
      <c r="A10" s="903" t="s">
        <v>98</v>
      </c>
      <c r="B10" s="798"/>
      <c r="C10" s="904">
        <f>I10*E10/100</f>
        <v>0</v>
      </c>
      <c r="D10" s="904"/>
      <c r="E10" s="105">
        <v>0</v>
      </c>
      <c r="F10" s="904">
        <f t="shared" si="1"/>
        <v>0</v>
      </c>
      <c r="G10" s="904"/>
      <c r="H10" s="105">
        <v>100</v>
      </c>
      <c r="I10" s="905">
        <f>V9</f>
        <v>0</v>
      </c>
      <c r="J10" s="905"/>
      <c r="K10" s="905"/>
      <c r="L10" s="906"/>
      <c r="O10" s="112">
        <v>7</v>
      </c>
      <c r="P10" s="847" t="s">
        <v>87</v>
      </c>
      <c r="Q10" s="847"/>
      <c r="R10" s="847"/>
      <c r="S10" s="847"/>
      <c r="T10" s="847"/>
      <c r="U10" s="847"/>
      <c r="V10" s="922">
        <f>0.05*'7'!U28</f>
        <v>0</v>
      </c>
      <c r="W10" s="922"/>
      <c r="X10" s="922"/>
      <c r="Y10" s="922"/>
      <c r="Z10" s="923"/>
      <c r="AE10" s="20"/>
      <c r="AF10" s="20"/>
    </row>
    <row r="11" spans="1:52" ht="25.5" customHeight="1">
      <c r="A11" s="903" t="s">
        <v>80</v>
      </c>
      <c r="B11" s="798"/>
      <c r="C11" s="904">
        <f t="shared" si="0"/>
        <v>0</v>
      </c>
      <c r="D11" s="904"/>
      <c r="E11" s="105">
        <v>0</v>
      </c>
      <c r="F11" s="904">
        <f t="shared" si="1"/>
        <v>0</v>
      </c>
      <c r="G11" s="904"/>
      <c r="H11" s="105">
        <v>100</v>
      </c>
      <c r="I11" s="905">
        <f t="shared" si="3"/>
        <v>0</v>
      </c>
      <c r="J11" s="905"/>
      <c r="K11" s="905"/>
      <c r="L11" s="906"/>
      <c r="O11" s="112">
        <v>8</v>
      </c>
      <c r="P11" s="847" t="s">
        <v>88</v>
      </c>
      <c r="Q11" s="847"/>
      <c r="R11" s="847"/>
      <c r="S11" s="847"/>
      <c r="T11" s="847"/>
      <c r="U11" s="847"/>
      <c r="V11" s="905">
        <f>SUM(G35)/10000000*1000</f>
        <v>0</v>
      </c>
      <c r="W11" s="905"/>
      <c r="X11" s="905"/>
      <c r="Y11" s="905"/>
      <c r="Z11" s="906"/>
      <c r="AE11" s="20"/>
      <c r="AF11" s="20"/>
    </row>
    <row r="12" spans="1:52" ht="25.5" customHeight="1">
      <c r="A12" s="903" t="s">
        <v>99</v>
      </c>
      <c r="B12" s="798"/>
      <c r="C12" s="904">
        <f t="shared" si="0"/>
        <v>0</v>
      </c>
      <c r="D12" s="904"/>
      <c r="E12" s="105">
        <v>0</v>
      </c>
      <c r="F12" s="904">
        <f t="shared" si="1"/>
        <v>0</v>
      </c>
      <c r="G12" s="904"/>
      <c r="H12" s="105">
        <v>100</v>
      </c>
      <c r="I12" s="905">
        <f t="shared" si="3"/>
        <v>0</v>
      </c>
      <c r="J12" s="905"/>
      <c r="K12" s="905"/>
      <c r="L12" s="906"/>
      <c r="O12" s="112">
        <v>9</v>
      </c>
      <c r="P12" s="847" t="s">
        <v>40</v>
      </c>
      <c r="Q12" s="847"/>
      <c r="R12" s="847"/>
      <c r="S12" s="847"/>
      <c r="T12" s="847"/>
      <c r="U12" s="847"/>
      <c r="V12" s="905">
        <f>0.02*'3'!Z35</f>
        <v>0</v>
      </c>
      <c r="W12" s="905"/>
      <c r="X12" s="905"/>
      <c r="Y12" s="905"/>
      <c r="Z12" s="906"/>
      <c r="AB12" s="9"/>
      <c r="AC12" s="8"/>
      <c r="AD12" s="8"/>
      <c r="AE12" s="137"/>
      <c r="AF12" s="8"/>
      <c r="AG12" s="8"/>
      <c r="AH12" s="8"/>
      <c r="AI12" s="8"/>
      <c r="AJ12" s="8"/>
      <c r="AK12" s="8"/>
      <c r="AL12" s="8"/>
      <c r="AM12" s="8"/>
      <c r="AN12" s="8"/>
      <c r="AO12" s="8"/>
      <c r="AP12" s="8"/>
      <c r="AQ12" s="8"/>
      <c r="AR12" s="8"/>
      <c r="AS12" s="8"/>
      <c r="AT12" s="8"/>
      <c r="AU12" s="103"/>
      <c r="AV12" s="103"/>
      <c r="AW12" s="103"/>
      <c r="AX12" s="103"/>
      <c r="AY12" s="103"/>
      <c r="AZ12" s="103"/>
    </row>
    <row r="13" spans="1:52" ht="25.5" customHeight="1">
      <c r="A13" s="903" t="s">
        <v>100</v>
      </c>
      <c r="B13" s="798"/>
      <c r="C13" s="904">
        <f t="shared" si="0"/>
        <v>0</v>
      </c>
      <c r="D13" s="904"/>
      <c r="E13" s="105">
        <v>0</v>
      </c>
      <c r="F13" s="904">
        <f t="shared" si="1"/>
        <v>0</v>
      </c>
      <c r="G13" s="904"/>
      <c r="H13" s="105">
        <v>100</v>
      </c>
      <c r="I13" s="905">
        <f>V12</f>
        <v>0</v>
      </c>
      <c r="J13" s="905"/>
      <c r="K13" s="905"/>
      <c r="L13" s="906"/>
      <c r="O13" s="112">
        <v>10</v>
      </c>
      <c r="P13" s="847" t="s">
        <v>89</v>
      </c>
      <c r="Q13" s="847"/>
      <c r="R13" s="847"/>
      <c r="S13" s="847"/>
      <c r="T13" s="847"/>
      <c r="U13" s="847"/>
      <c r="V13" s="905">
        <f>'7'!V12</f>
        <v>0</v>
      </c>
      <c r="W13" s="905"/>
      <c r="X13" s="905"/>
      <c r="Y13" s="905"/>
      <c r="Z13" s="906"/>
      <c r="AD13" s="1">
        <f>AS23</f>
        <v>0</v>
      </c>
      <c r="AE13" s="20"/>
      <c r="AF13" s="20"/>
    </row>
    <row r="14" spans="1:52" ht="25.5" customHeight="1">
      <c r="A14" s="903" t="s">
        <v>101</v>
      </c>
      <c r="B14" s="798"/>
      <c r="C14" s="904">
        <f t="shared" si="0"/>
        <v>0</v>
      </c>
      <c r="D14" s="904"/>
      <c r="E14" s="105">
        <v>100</v>
      </c>
      <c r="F14" s="904">
        <f t="shared" si="1"/>
        <v>0</v>
      </c>
      <c r="G14" s="904"/>
      <c r="H14" s="105">
        <v>0</v>
      </c>
      <c r="I14" s="905">
        <f t="shared" si="3"/>
        <v>0</v>
      </c>
      <c r="J14" s="905"/>
      <c r="K14" s="905"/>
      <c r="L14" s="906"/>
      <c r="O14" s="112">
        <v>11</v>
      </c>
      <c r="P14" s="847" t="s">
        <v>90</v>
      </c>
      <c r="Q14" s="847"/>
      <c r="R14" s="847"/>
      <c r="S14" s="847"/>
      <c r="T14" s="847"/>
      <c r="U14" s="847"/>
      <c r="V14" s="905">
        <f>'7'!V13</f>
        <v>0</v>
      </c>
      <c r="W14" s="905"/>
      <c r="X14" s="905"/>
      <c r="Y14" s="905"/>
      <c r="Z14" s="906"/>
      <c r="AE14" s="20"/>
      <c r="AF14" s="20"/>
    </row>
    <row r="15" spans="1:52" ht="25.5" customHeight="1">
      <c r="A15" s="903" t="s">
        <v>102</v>
      </c>
      <c r="B15" s="798"/>
      <c r="C15" s="904">
        <f t="shared" si="0"/>
        <v>0</v>
      </c>
      <c r="D15" s="904"/>
      <c r="E15" s="105">
        <v>100</v>
      </c>
      <c r="F15" s="904">
        <f t="shared" si="1"/>
        <v>0</v>
      </c>
      <c r="G15" s="904"/>
      <c r="H15" s="105">
        <v>0</v>
      </c>
      <c r="I15" s="905">
        <f t="shared" si="3"/>
        <v>0</v>
      </c>
      <c r="J15" s="905"/>
      <c r="K15" s="905"/>
      <c r="L15" s="906"/>
      <c r="O15" s="112">
        <v>12</v>
      </c>
      <c r="P15" s="847" t="s">
        <v>91</v>
      </c>
      <c r="Q15" s="847"/>
      <c r="R15" s="847"/>
      <c r="S15" s="847"/>
      <c r="T15" s="847"/>
      <c r="U15" s="847"/>
      <c r="V15" s="905">
        <f>'7'!V14</f>
        <v>0</v>
      </c>
      <c r="W15" s="905"/>
      <c r="X15" s="905"/>
      <c r="Y15" s="905"/>
      <c r="Z15" s="906"/>
      <c r="AE15" s="20"/>
      <c r="AF15" s="20"/>
    </row>
    <row r="16" spans="1:52" ht="25.5" customHeight="1">
      <c r="A16" s="903" t="s">
        <v>103</v>
      </c>
      <c r="B16" s="798"/>
      <c r="C16" s="904">
        <f>I16*E16/100</f>
        <v>0</v>
      </c>
      <c r="D16" s="904"/>
      <c r="E16" s="105">
        <v>80</v>
      </c>
      <c r="F16" s="904">
        <f t="shared" si="1"/>
        <v>0</v>
      </c>
      <c r="G16" s="904"/>
      <c r="H16" s="105">
        <v>20</v>
      </c>
      <c r="I16" s="905">
        <f t="shared" si="3"/>
        <v>0</v>
      </c>
      <c r="J16" s="905"/>
      <c r="K16" s="905"/>
      <c r="L16" s="906"/>
      <c r="O16" s="112">
        <v>13</v>
      </c>
      <c r="P16" s="847" t="s">
        <v>92</v>
      </c>
      <c r="Q16" s="847"/>
      <c r="R16" s="847"/>
      <c r="S16" s="847"/>
      <c r="T16" s="847"/>
      <c r="U16" s="847"/>
      <c r="V16" s="905">
        <f>'7'!V15</f>
        <v>0</v>
      </c>
      <c r="W16" s="905"/>
      <c r="X16" s="905"/>
      <c r="Y16" s="905"/>
      <c r="Z16" s="906"/>
      <c r="AE16" s="20"/>
      <c r="AF16" s="20"/>
    </row>
    <row r="17" spans="1:53" ht="25.5" customHeight="1">
      <c r="A17" s="903" t="s">
        <v>104</v>
      </c>
      <c r="B17" s="798"/>
      <c r="C17" s="904">
        <f t="shared" si="0"/>
        <v>0</v>
      </c>
      <c r="D17" s="904"/>
      <c r="E17" s="105">
        <v>100</v>
      </c>
      <c r="F17" s="904">
        <f t="shared" si="1"/>
        <v>0</v>
      </c>
      <c r="G17" s="904"/>
      <c r="H17" s="105">
        <v>0</v>
      </c>
      <c r="I17" s="905">
        <f>V16</f>
        <v>0</v>
      </c>
      <c r="J17" s="905"/>
      <c r="K17" s="905"/>
      <c r="L17" s="906"/>
      <c r="O17" s="898" t="s">
        <v>157</v>
      </c>
      <c r="P17" s="899"/>
      <c r="Q17" s="899"/>
      <c r="R17" s="899"/>
      <c r="S17" s="899"/>
      <c r="T17" s="899"/>
      <c r="U17" s="899"/>
      <c r="V17" s="905">
        <f>SUM(V4:Z16)</f>
        <v>0</v>
      </c>
      <c r="W17" s="905"/>
      <c r="X17" s="905"/>
      <c r="Y17" s="905"/>
      <c r="Z17" s="906"/>
      <c r="AE17" s="20"/>
      <c r="AF17" s="20"/>
      <c r="BA17" s="5"/>
    </row>
    <row r="18" spans="1:53" ht="25.5" customHeight="1" thickBot="1">
      <c r="A18" s="131" t="s">
        <v>157</v>
      </c>
      <c r="B18" s="128"/>
      <c r="C18" s="909">
        <f>SUM(C5:D17)</f>
        <v>0</v>
      </c>
      <c r="D18" s="909"/>
      <c r="E18" s="909"/>
      <c r="F18" s="909">
        <f>SUM(F5:G17)</f>
        <v>0</v>
      </c>
      <c r="G18" s="909"/>
      <c r="H18" s="909"/>
      <c r="I18" s="909">
        <f>SUM(I5:L17)</f>
        <v>0</v>
      </c>
      <c r="J18" s="909"/>
      <c r="K18" s="909"/>
      <c r="L18" s="910"/>
      <c r="O18" s="936"/>
      <c r="P18" s="937"/>
      <c r="Q18" s="937"/>
      <c r="R18" s="937"/>
      <c r="S18" s="937"/>
      <c r="T18" s="937"/>
      <c r="U18" s="937"/>
      <c r="V18" s="937"/>
      <c r="W18" s="937"/>
      <c r="X18" s="937"/>
      <c r="Y18" s="937"/>
      <c r="Z18" s="938"/>
      <c r="AB18" s="9"/>
      <c r="AC18" s="9"/>
      <c r="AD18" s="9"/>
      <c r="AE18" s="9"/>
      <c r="AF18" s="9"/>
      <c r="AG18" s="9"/>
      <c r="AH18" s="9"/>
      <c r="AI18" s="9"/>
      <c r="AJ18" s="9"/>
      <c r="AK18" s="9"/>
      <c r="AL18" s="9"/>
      <c r="AM18" s="9"/>
      <c r="AN18" s="9"/>
      <c r="AO18" s="9"/>
      <c r="AP18" s="9"/>
      <c r="AQ18" s="9"/>
      <c r="AR18" s="9"/>
      <c r="AS18" s="9"/>
      <c r="AT18" s="9"/>
      <c r="AU18" s="102"/>
      <c r="AV18" s="102"/>
      <c r="AW18" s="102"/>
      <c r="AX18" s="102"/>
      <c r="AY18" s="102"/>
      <c r="AZ18" s="102"/>
    </row>
    <row r="19" spans="1:53" ht="6" customHeight="1" thickBot="1">
      <c r="A19" s="5"/>
      <c r="B19" s="5"/>
      <c r="C19" s="102"/>
      <c r="D19" s="102"/>
      <c r="E19" s="102"/>
      <c r="F19" s="102"/>
      <c r="G19" s="102"/>
      <c r="H19" s="102"/>
      <c r="I19" s="102"/>
      <c r="J19" s="102"/>
      <c r="K19" s="102"/>
      <c r="L19" s="102"/>
      <c r="AB19" s="9"/>
      <c r="AC19" s="9"/>
      <c r="AD19" s="9"/>
      <c r="AE19" s="9"/>
      <c r="AF19" s="9"/>
      <c r="AG19" s="9"/>
      <c r="AH19" s="9"/>
      <c r="AI19" s="9"/>
      <c r="AJ19" s="9"/>
      <c r="AK19" s="9"/>
      <c r="AL19" s="9"/>
      <c r="AM19" s="9"/>
      <c r="AN19" s="9"/>
      <c r="AO19" s="9"/>
      <c r="AP19" s="9"/>
      <c r="AQ19" s="9"/>
      <c r="AR19" s="9"/>
      <c r="AS19" s="9"/>
      <c r="AT19" s="9"/>
      <c r="AU19" s="102"/>
      <c r="AV19" s="102"/>
      <c r="AW19" s="102"/>
      <c r="AX19" s="102"/>
      <c r="AY19" s="102"/>
      <c r="AZ19" s="102"/>
    </row>
    <row r="20" spans="1:53" ht="24" customHeight="1">
      <c r="A20" s="694" t="s">
        <v>58</v>
      </c>
      <c r="B20" s="695"/>
      <c r="C20" s="695"/>
      <c r="D20" s="695"/>
      <c r="E20" s="695"/>
      <c r="F20" s="695"/>
      <c r="G20" s="695"/>
      <c r="H20" s="695"/>
      <c r="I20" s="695"/>
      <c r="J20" s="695"/>
      <c r="K20" s="695"/>
      <c r="L20" s="696"/>
      <c r="O20" s="437" t="s">
        <v>68</v>
      </c>
      <c r="P20" s="438"/>
      <c r="Q20" s="438"/>
      <c r="R20" s="438"/>
      <c r="S20" s="438"/>
      <c r="T20" s="438"/>
      <c r="U20" s="438"/>
      <c r="V20" s="438"/>
      <c r="W20" s="438"/>
      <c r="X20" s="438"/>
      <c r="Y20" s="438"/>
      <c r="Z20" s="439"/>
      <c r="AB20" s="9"/>
      <c r="AC20" s="9"/>
      <c r="AD20" s="9"/>
      <c r="AE20" s="9"/>
      <c r="AF20" s="9"/>
      <c r="AG20" s="9"/>
      <c r="AH20" s="9"/>
      <c r="AI20" s="9"/>
      <c r="AJ20" s="9"/>
      <c r="AK20" s="9"/>
      <c r="AL20" s="9"/>
      <c r="AM20" s="9"/>
      <c r="AN20" s="9"/>
      <c r="AO20" s="9"/>
      <c r="AP20" s="9"/>
      <c r="AQ20" s="9"/>
      <c r="AR20" s="9"/>
      <c r="AS20" s="9"/>
      <c r="AT20" s="9"/>
      <c r="AU20" s="102"/>
      <c r="AV20" s="102"/>
      <c r="AW20" s="102"/>
      <c r="AX20" s="102"/>
      <c r="AY20" s="102"/>
      <c r="AZ20" s="102"/>
    </row>
    <row r="21" spans="1:53" ht="28.35" customHeight="1">
      <c r="A21" s="610" t="s">
        <v>25</v>
      </c>
      <c r="B21" s="611"/>
      <c r="C21" s="611"/>
      <c r="D21" s="902"/>
      <c r="E21" s="768" t="s">
        <v>290</v>
      </c>
      <c r="F21" s="611"/>
      <c r="G21" s="902"/>
      <c r="H21" s="768" t="s">
        <v>312</v>
      </c>
      <c r="I21" s="611"/>
      <c r="J21" s="611"/>
      <c r="K21" s="611"/>
      <c r="L21" s="612"/>
      <c r="O21" s="691" t="s">
        <v>36</v>
      </c>
      <c r="P21" s="448"/>
      <c r="Q21" s="448"/>
      <c r="R21" s="448"/>
      <c r="S21" s="448"/>
      <c r="T21" s="448"/>
      <c r="U21" s="448"/>
      <c r="V21" s="448"/>
      <c r="W21" s="448"/>
      <c r="X21" s="448"/>
      <c r="Y21" s="448"/>
      <c r="Z21" s="692"/>
      <c r="AB21" s="9"/>
      <c r="AC21" s="9"/>
      <c r="AD21" s="9"/>
      <c r="AE21" s="9"/>
      <c r="AF21" s="9"/>
      <c r="AG21" s="9"/>
      <c r="AH21" s="9"/>
      <c r="AI21" s="9"/>
      <c r="AJ21" s="9"/>
      <c r="AK21" s="9"/>
      <c r="AL21" s="9"/>
      <c r="AM21" s="9"/>
      <c r="AN21" s="9"/>
      <c r="AO21" s="9"/>
      <c r="AP21" s="9"/>
      <c r="AQ21" s="9"/>
      <c r="AR21" s="9"/>
      <c r="AS21" s="9"/>
      <c r="AT21" s="9"/>
      <c r="AU21" s="102"/>
      <c r="AV21" s="102"/>
      <c r="AW21" s="102"/>
      <c r="AX21" s="102"/>
      <c r="AY21" s="102"/>
      <c r="AZ21" s="102"/>
    </row>
    <row r="22" spans="1:53" ht="24.75" customHeight="1">
      <c r="A22" s="890" t="s">
        <v>151</v>
      </c>
      <c r="B22" s="678"/>
      <c r="C22" s="678"/>
      <c r="D22" s="679"/>
      <c r="E22" s="807">
        <f>E51</f>
        <v>0</v>
      </c>
      <c r="F22" s="808"/>
      <c r="G22" s="891"/>
      <c r="H22" s="807">
        <f>E22*0.07</f>
        <v>0</v>
      </c>
      <c r="I22" s="808"/>
      <c r="J22" s="808"/>
      <c r="K22" s="808"/>
      <c r="L22" s="809"/>
      <c r="O22" s="114" t="s">
        <v>15</v>
      </c>
      <c r="P22" s="470" t="s">
        <v>25</v>
      </c>
      <c r="Q22" s="470"/>
      <c r="R22" s="470"/>
      <c r="S22" s="470"/>
      <c r="T22" s="470"/>
      <c r="U22" s="470" t="s">
        <v>294</v>
      </c>
      <c r="V22" s="470"/>
      <c r="W22" s="470"/>
      <c r="X22" s="470"/>
      <c r="Y22" s="470"/>
      <c r="Z22" s="912"/>
      <c r="AS22" s="7">
        <f>F18</f>
        <v>0</v>
      </c>
    </row>
    <row r="23" spans="1:53" ht="24.75" customHeight="1">
      <c r="A23" s="890" t="s">
        <v>54</v>
      </c>
      <c r="B23" s="678"/>
      <c r="C23" s="678"/>
      <c r="D23" s="679"/>
      <c r="E23" s="807">
        <f>E52</f>
        <v>0</v>
      </c>
      <c r="F23" s="808"/>
      <c r="G23" s="891"/>
      <c r="H23" s="807">
        <f>E23*0.1</f>
        <v>0</v>
      </c>
      <c r="I23" s="808"/>
      <c r="J23" s="808"/>
      <c r="K23" s="808"/>
      <c r="L23" s="809"/>
      <c r="O23" s="115">
        <v>1</v>
      </c>
      <c r="P23" s="911" t="s">
        <v>69</v>
      </c>
      <c r="Q23" s="911"/>
      <c r="R23" s="911"/>
      <c r="S23" s="911"/>
      <c r="T23" s="911"/>
      <c r="U23" s="900">
        <f>'8'!G17</f>
        <v>0</v>
      </c>
      <c r="V23" s="900"/>
      <c r="W23" s="900"/>
      <c r="X23" s="900"/>
      <c r="Y23" s="900"/>
      <c r="Z23" s="901"/>
      <c r="AS23" s="7">
        <f>C18</f>
        <v>0</v>
      </c>
    </row>
    <row r="24" spans="1:53" ht="24.75" customHeight="1">
      <c r="A24" s="890" t="s">
        <v>55</v>
      </c>
      <c r="B24" s="678"/>
      <c r="C24" s="678"/>
      <c r="D24" s="679"/>
      <c r="E24" s="807">
        <f>E53</f>
        <v>0</v>
      </c>
      <c r="F24" s="808"/>
      <c r="G24" s="891"/>
      <c r="H24" s="807">
        <f>E24*0.1</f>
        <v>0</v>
      </c>
      <c r="I24" s="808"/>
      <c r="J24" s="808"/>
      <c r="K24" s="808"/>
      <c r="L24" s="809"/>
      <c r="O24" s="115">
        <v>2</v>
      </c>
      <c r="P24" s="911" t="s">
        <v>71</v>
      </c>
      <c r="Q24" s="911"/>
      <c r="R24" s="911"/>
      <c r="S24" s="911"/>
      <c r="T24" s="911"/>
      <c r="U24" s="900">
        <f>E52</f>
        <v>0</v>
      </c>
      <c r="V24" s="900"/>
      <c r="W24" s="900"/>
      <c r="X24" s="900"/>
      <c r="Y24" s="900"/>
      <c r="Z24" s="901"/>
    </row>
    <row r="25" spans="1:53" ht="24.75" customHeight="1">
      <c r="A25" s="890" t="s">
        <v>57</v>
      </c>
      <c r="B25" s="678"/>
      <c r="C25" s="678"/>
      <c r="D25" s="679"/>
      <c r="E25" s="807">
        <f>E54</f>
        <v>0</v>
      </c>
      <c r="F25" s="808"/>
      <c r="G25" s="891"/>
      <c r="H25" s="807">
        <f>E25*0.25</f>
        <v>0</v>
      </c>
      <c r="I25" s="808"/>
      <c r="J25" s="808"/>
      <c r="K25" s="808"/>
      <c r="L25" s="809"/>
      <c r="O25" s="115">
        <v>3</v>
      </c>
      <c r="P25" s="911" t="s">
        <v>55</v>
      </c>
      <c r="Q25" s="911"/>
      <c r="R25" s="911"/>
      <c r="S25" s="911"/>
      <c r="T25" s="911"/>
      <c r="U25" s="900">
        <f>E53</f>
        <v>0</v>
      </c>
      <c r="V25" s="900"/>
      <c r="W25" s="900"/>
      <c r="X25" s="900"/>
      <c r="Y25" s="900"/>
      <c r="Z25" s="901"/>
    </row>
    <row r="26" spans="1:53" ht="24.75" customHeight="1">
      <c r="A26" s="890" t="s">
        <v>59</v>
      </c>
      <c r="B26" s="678"/>
      <c r="C26" s="678"/>
      <c r="D26" s="679"/>
      <c r="E26" s="933">
        <f>'7'!V16</f>
        <v>0</v>
      </c>
      <c r="F26" s="934"/>
      <c r="G26" s="935"/>
      <c r="H26" s="807">
        <f>E26*0.2</f>
        <v>0</v>
      </c>
      <c r="I26" s="808"/>
      <c r="J26" s="808"/>
      <c r="K26" s="808"/>
      <c r="L26" s="809"/>
      <c r="O26" s="115">
        <v>4</v>
      </c>
      <c r="P26" s="911" t="s">
        <v>72</v>
      </c>
      <c r="Q26" s="911"/>
      <c r="R26" s="911"/>
      <c r="S26" s="911"/>
      <c r="T26" s="911"/>
      <c r="U26" s="900">
        <f>E26</f>
        <v>0</v>
      </c>
      <c r="V26" s="900"/>
      <c r="W26" s="900"/>
      <c r="X26" s="900"/>
      <c r="Y26" s="900"/>
      <c r="Z26" s="901"/>
    </row>
    <row r="27" spans="1:53" ht="24.75" customHeight="1">
      <c r="A27" s="890" t="s">
        <v>60</v>
      </c>
      <c r="B27" s="678"/>
      <c r="C27" s="678"/>
      <c r="D27" s="679"/>
      <c r="E27" s="807">
        <f>0.1*(E22+E23+E24+E25+E26)</f>
        <v>0</v>
      </c>
      <c r="F27" s="808"/>
      <c r="G27" s="891"/>
      <c r="H27" s="807">
        <f>E27*0.1</f>
        <v>0</v>
      </c>
      <c r="I27" s="808"/>
      <c r="J27" s="808"/>
      <c r="K27" s="808"/>
      <c r="L27" s="809"/>
      <c r="O27" s="115">
        <v>5</v>
      </c>
      <c r="P27" s="911" t="s">
        <v>57</v>
      </c>
      <c r="Q27" s="911"/>
      <c r="R27" s="911"/>
      <c r="S27" s="911"/>
      <c r="T27" s="911"/>
      <c r="U27" s="900">
        <f>E54</f>
        <v>0</v>
      </c>
      <c r="V27" s="900"/>
      <c r="W27" s="900"/>
      <c r="X27" s="900"/>
      <c r="Y27" s="900"/>
      <c r="Z27" s="901"/>
    </row>
    <row r="28" spans="1:53" ht="24.75" customHeight="1">
      <c r="A28" s="930" t="s">
        <v>157</v>
      </c>
      <c r="B28" s="931"/>
      <c r="C28" s="931"/>
      <c r="D28" s="931"/>
      <c r="E28" s="931"/>
      <c r="F28" s="931"/>
      <c r="G28" s="932"/>
      <c r="H28" s="807">
        <f>SUM(H22:L27)</f>
        <v>0</v>
      </c>
      <c r="I28" s="808"/>
      <c r="J28" s="808"/>
      <c r="K28" s="808"/>
      <c r="L28" s="809"/>
      <c r="O28" s="115">
        <v>6</v>
      </c>
      <c r="P28" s="911" t="s">
        <v>73</v>
      </c>
      <c r="Q28" s="911"/>
      <c r="R28" s="911"/>
      <c r="S28" s="911"/>
      <c r="T28" s="911"/>
      <c r="U28" s="900">
        <f>0.1*(U26+U25+U24+U23+U27)</f>
        <v>0</v>
      </c>
      <c r="V28" s="900"/>
      <c r="W28" s="900"/>
      <c r="X28" s="900"/>
      <c r="Y28" s="900"/>
      <c r="Z28" s="901"/>
    </row>
    <row r="29" spans="1:53" ht="28.35" customHeight="1" thickBot="1">
      <c r="A29" s="120"/>
      <c r="B29" s="121"/>
      <c r="C29" s="121"/>
      <c r="D29" s="121"/>
      <c r="E29" s="121"/>
      <c r="F29" s="121"/>
      <c r="G29" s="121"/>
      <c r="H29" s="121"/>
      <c r="I29" s="121"/>
      <c r="J29" s="121"/>
      <c r="K29" s="121"/>
      <c r="L29" s="122"/>
      <c r="O29" s="913" t="s">
        <v>157</v>
      </c>
      <c r="P29" s="914"/>
      <c r="Q29" s="914"/>
      <c r="R29" s="914"/>
      <c r="S29" s="914"/>
      <c r="T29" s="914"/>
      <c r="U29" s="915">
        <f>SUM(U23:Z28)</f>
        <v>0</v>
      </c>
      <c r="V29" s="916"/>
      <c r="W29" s="916"/>
      <c r="X29" s="916"/>
      <c r="Y29" s="916"/>
      <c r="Z29" s="917"/>
    </row>
    <row r="30" spans="1:53" ht="6.75" customHeight="1" thickBot="1"/>
    <row r="31" spans="1:53" ht="28.35" customHeight="1">
      <c r="A31" s="437" t="s">
        <v>41</v>
      </c>
      <c r="B31" s="438"/>
      <c r="C31" s="438"/>
      <c r="D31" s="438"/>
      <c r="E31" s="438"/>
      <c r="F31" s="438"/>
      <c r="G31" s="438"/>
      <c r="H31" s="438"/>
      <c r="I31" s="438"/>
      <c r="J31" s="438"/>
      <c r="K31" s="438"/>
      <c r="L31" s="439"/>
      <c r="O31" s="1205" t="s">
        <v>620</v>
      </c>
      <c r="P31" s="1206"/>
      <c r="Q31" s="1206"/>
      <c r="R31" s="1206"/>
      <c r="S31" s="1206"/>
      <c r="T31" s="1206"/>
      <c r="U31" s="1206"/>
      <c r="V31" s="1206"/>
      <c r="W31" s="1206"/>
      <c r="X31" s="1206"/>
      <c r="Y31" s="1206"/>
      <c r="Z31" s="1207"/>
    </row>
    <row r="32" spans="1:53" ht="28.35" customHeight="1">
      <c r="A32" s="130" t="s">
        <v>15</v>
      </c>
      <c r="B32" s="926" t="s">
        <v>25</v>
      </c>
      <c r="C32" s="926"/>
      <c r="D32" s="926"/>
      <c r="E32" s="926"/>
      <c r="F32" s="926"/>
      <c r="G32" s="926" t="s">
        <v>294</v>
      </c>
      <c r="H32" s="926"/>
      <c r="I32" s="926"/>
      <c r="J32" s="926"/>
      <c r="K32" s="926"/>
      <c r="L32" s="927"/>
      <c r="O32" s="116" t="s">
        <v>15</v>
      </c>
      <c r="P32" s="448" t="s">
        <v>25</v>
      </c>
      <c r="Q32" s="448"/>
      <c r="R32" s="448" t="s">
        <v>164</v>
      </c>
      <c r="S32" s="448"/>
      <c r="T32" s="448"/>
      <c r="U32" s="448"/>
      <c r="V32" s="448"/>
      <c r="W32" s="448"/>
      <c r="X32" s="448"/>
      <c r="Y32" s="448"/>
      <c r="Z32" s="692"/>
    </row>
    <row r="33" spans="1:26" ht="28.35" customHeight="1">
      <c r="A33" s="112">
        <v>1</v>
      </c>
      <c r="B33" s="847" t="s">
        <v>307</v>
      </c>
      <c r="C33" s="847"/>
      <c r="D33" s="847"/>
      <c r="E33" s="847"/>
      <c r="F33" s="847"/>
      <c r="G33" s="905">
        <f>U29</f>
        <v>0</v>
      </c>
      <c r="H33" s="905"/>
      <c r="I33" s="905"/>
      <c r="J33" s="905"/>
      <c r="K33" s="905"/>
      <c r="L33" s="906"/>
      <c r="O33" s="112">
        <v>1</v>
      </c>
      <c r="P33" s="918" t="s">
        <v>106</v>
      </c>
      <c r="Q33" s="918"/>
      <c r="R33" s="922">
        <f>SUM('3'!Z5:AA34)</f>
        <v>0</v>
      </c>
      <c r="S33" s="922"/>
      <c r="T33" s="922"/>
      <c r="U33" s="922"/>
      <c r="V33" s="922"/>
      <c r="W33" s="922"/>
      <c r="X33" s="922"/>
      <c r="Y33" s="922"/>
      <c r="Z33" s="923"/>
    </row>
    <row r="34" spans="1:26" ht="28.35" customHeight="1">
      <c r="A34" s="112">
        <v>2</v>
      </c>
      <c r="B34" s="847" t="s">
        <v>308</v>
      </c>
      <c r="C34" s="847"/>
      <c r="D34" s="847"/>
      <c r="E34" s="847"/>
      <c r="F34" s="847"/>
      <c r="G34" s="905">
        <f>U47</f>
        <v>0</v>
      </c>
      <c r="H34" s="905"/>
      <c r="I34" s="905"/>
      <c r="J34" s="905"/>
      <c r="K34" s="905"/>
      <c r="L34" s="906"/>
      <c r="O34" s="112">
        <v>2</v>
      </c>
      <c r="P34" s="918" t="s">
        <v>446</v>
      </c>
      <c r="Q34" s="918"/>
      <c r="R34" s="919" t="e">
        <f>(F18)/(R33-AS23)</f>
        <v>#DIV/0!</v>
      </c>
      <c r="S34" s="919"/>
      <c r="T34" s="919"/>
      <c r="U34" s="919"/>
      <c r="V34" s="919"/>
      <c r="W34" s="919"/>
      <c r="X34" s="919"/>
      <c r="Y34" s="919"/>
      <c r="Z34" s="920"/>
    </row>
    <row r="35" spans="1:26" ht="28.35" customHeight="1">
      <c r="A35" s="898" t="s">
        <v>157</v>
      </c>
      <c r="B35" s="899"/>
      <c r="C35" s="899"/>
      <c r="D35" s="899"/>
      <c r="E35" s="899"/>
      <c r="F35" s="899"/>
      <c r="G35" s="905">
        <f>G33+G34</f>
        <v>0</v>
      </c>
      <c r="H35" s="905"/>
      <c r="I35" s="905"/>
      <c r="J35" s="905"/>
      <c r="K35" s="905"/>
      <c r="L35" s="906"/>
      <c r="O35" s="112">
        <v>3</v>
      </c>
      <c r="P35" s="921" t="s">
        <v>107</v>
      </c>
      <c r="Q35" s="921"/>
      <c r="R35" s="922">
        <f>R33-(V17-V10)</f>
        <v>0</v>
      </c>
      <c r="S35" s="922"/>
      <c r="T35" s="922"/>
      <c r="U35" s="922"/>
      <c r="V35" s="922"/>
      <c r="W35" s="922"/>
      <c r="X35" s="922"/>
      <c r="Y35" s="922"/>
      <c r="Z35" s="923"/>
    </row>
    <row r="36" spans="1:26" ht="28.35" customHeight="1">
      <c r="A36" s="117"/>
      <c r="B36" s="118"/>
      <c r="C36" s="118"/>
      <c r="D36" s="118"/>
      <c r="E36" s="118"/>
      <c r="F36" s="118"/>
      <c r="G36" s="118"/>
      <c r="H36" s="118"/>
      <c r="I36" s="118"/>
      <c r="J36" s="118"/>
      <c r="K36" s="118"/>
      <c r="L36" s="119"/>
      <c r="O36" s="112">
        <v>4</v>
      </c>
      <c r="P36" s="921" t="s">
        <v>108</v>
      </c>
      <c r="Q36" s="921"/>
      <c r="R36" s="922" t="e">
        <f>G35/'1'!G14</f>
        <v>#DIV/0!</v>
      </c>
      <c r="S36" s="922"/>
      <c r="T36" s="922"/>
      <c r="U36" s="922"/>
      <c r="V36" s="922"/>
      <c r="W36" s="922"/>
      <c r="X36" s="922"/>
      <c r="Y36" s="922"/>
      <c r="Z36" s="923"/>
    </row>
    <row r="37" spans="1:26" ht="28.35" customHeight="1">
      <c r="A37" s="117"/>
      <c r="B37" s="118"/>
      <c r="C37" s="118"/>
      <c r="D37" s="118"/>
      <c r="E37" s="118"/>
      <c r="F37" s="118"/>
      <c r="G37" s="118"/>
      <c r="H37" s="118"/>
      <c r="I37" s="118"/>
      <c r="J37" s="118"/>
      <c r="K37" s="118"/>
      <c r="L37" s="119"/>
      <c r="O37" s="112">
        <v>5</v>
      </c>
      <c r="P37" s="921" t="s">
        <v>109</v>
      </c>
      <c r="Q37" s="921"/>
      <c r="R37" s="922" t="e">
        <f>(G35+G45)/'1'!G14</f>
        <v>#DIV/0!</v>
      </c>
      <c r="S37" s="922"/>
      <c r="T37" s="922"/>
      <c r="U37" s="922"/>
      <c r="V37" s="922"/>
      <c r="W37" s="922"/>
      <c r="X37" s="922"/>
      <c r="Y37" s="922"/>
      <c r="Z37" s="923"/>
    </row>
    <row r="38" spans="1:26" ht="28.35" customHeight="1">
      <c r="A38" s="117"/>
      <c r="B38" s="118"/>
      <c r="C38" s="118"/>
      <c r="D38" s="118"/>
      <c r="E38" s="118"/>
      <c r="F38" s="118"/>
      <c r="G38" s="118"/>
      <c r="H38" s="118"/>
      <c r="I38" s="118"/>
      <c r="J38" s="118"/>
      <c r="K38" s="118"/>
      <c r="L38" s="119"/>
      <c r="O38" s="112">
        <v>6</v>
      </c>
      <c r="P38" s="921" t="s">
        <v>110</v>
      </c>
      <c r="Q38" s="921"/>
      <c r="R38" s="905" t="e">
        <f>(R35)/(G35+G47)</f>
        <v>#DIV/0!</v>
      </c>
      <c r="S38" s="905"/>
      <c r="T38" s="905"/>
      <c r="U38" s="905"/>
      <c r="V38" s="905"/>
      <c r="W38" s="905"/>
      <c r="X38" s="905"/>
      <c r="Y38" s="905"/>
      <c r="Z38" s="906"/>
    </row>
    <row r="39" spans="1:26" ht="28.35" customHeight="1" thickBot="1">
      <c r="A39" s="120"/>
      <c r="B39" s="121"/>
      <c r="C39" s="121"/>
      <c r="D39" s="121"/>
      <c r="E39" s="121"/>
      <c r="F39" s="121"/>
      <c r="G39" s="121"/>
      <c r="H39" s="121"/>
      <c r="I39" s="121"/>
      <c r="J39" s="121"/>
      <c r="K39" s="121"/>
      <c r="L39" s="122"/>
      <c r="O39" s="113">
        <v>7</v>
      </c>
      <c r="P39" s="924" t="s">
        <v>111</v>
      </c>
      <c r="Q39" s="924"/>
      <c r="R39" s="909" t="e">
        <f>(G35+G47)/(R35)</f>
        <v>#DIV/0!</v>
      </c>
      <c r="S39" s="909"/>
      <c r="T39" s="909"/>
      <c r="U39" s="909"/>
      <c r="V39" s="909"/>
      <c r="W39" s="909"/>
      <c r="X39" s="909"/>
      <c r="Y39" s="909"/>
      <c r="Z39" s="910"/>
    </row>
    <row r="40" spans="1:26" ht="5.25" customHeight="1" thickBo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28.35" customHeight="1">
      <c r="A41" s="437" t="s">
        <v>78</v>
      </c>
      <c r="B41" s="438"/>
      <c r="C41" s="438"/>
      <c r="D41" s="438"/>
      <c r="E41" s="438"/>
      <c r="F41" s="438"/>
      <c r="G41" s="438"/>
      <c r="H41" s="438"/>
      <c r="I41" s="438"/>
      <c r="J41" s="438"/>
      <c r="K41" s="438"/>
      <c r="L41" s="439"/>
      <c r="O41" s="437" t="s">
        <v>74</v>
      </c>
      <c r="P41" s="438"/>
      <c r="Q41" s="438"/>
      <c r="R41" s="438"/>
      <c r="S41" s="438"/>
      <c r="T41" s="438"/>
      <c r="U41" s="438"/>
      <c r="V41" s="438"/>
      <c r="W41" s="438"/>
      <c r="X41" s="438"/>
      <c r="Y41" s="438"/>
      <c r="Z41" s="439"/>
    </row>
    <row r="42" spans="1:26" ht="28.35" customHeight="1">
      <c r="A42" s="114" t="s">
        <v>15</v>
      </c>
      <c r="B42" s="470" t="s">
        <v>25</v>
      </c>
      <c r="C42" s="470"/>
      <c r="D42" s="470"/>
      <c r="E42" s="470"/>
      <c r="F42" s="470"/>
      <c r="G42" s="470" t="s">
        <v>294</v>
      </c>
      <c r="H42" s="470"/>
      <c r="I42" s="470"/>
      <c r="J42" s="470"/>
      <c r="K42" s="470"/>
      <c r="L42" s="912"/>
      <c r="O42" s="114" t="s">
        <v>15</v>
      </c>
      <c r="P42" s="470" t="s">
        <v>25</v>
      </c>
      <c r="Q42" s="470"/>
      <c r="R42" s="470"/>
      <c r="S42" s="470"/>
      <c r="T42" s="470"/>
      <c r="U42" s="470" t="s">
        <v>294</v>
      </c>
      <c r="V42" s="470"/>
      <c r="W42" s="470"/>
      <c r="X42" s="470"/>
      <c r="Y42" s="470"/>
      <c r="Z42" s="912"/>
    </row>
    <row r="43" spans="1:26" ht="28.35" customHeight="1">
      <c r="A43" s="112">
        <v>1</v>
      </c>
      <c r="B43" s="847" t="s">
        <v>596</v>
      </c>
      <c r="C43" s="847"/>
      <c r="D43" s="847"/>
      <c r="E43" s="847"/>
      <c r="F43" s="847"/>
      <c r="G43" s="905">
        <f>I5/2</f>
        <v>0</v>
      </c>
      <c r="H43" s="905"/>
      <c r="I43" s="905"/>
      <c r="J43" s="905"/>
      <c r="K43" s="905"/>
      <c r="L43" s="906"/>
      <c r="O43" s="115">
        <v>1</v>
      </c>
      <c r="P43" s="847" t="s">
        <v>77</v>
      </c>
      <c r="Q43" s="847"/>
      <c r="R43" s="847"/>
      <c r="S43" s="847"/>
      <c r="T43" s="847"/>
      <c r="U43" s="811">
        <f>0.02*U29</f>
        <v>0</v>
      </c>
      <c r="V43" s="811"/>
      <c r="W43" s="811"/>
      <c r="X43" s="811"/>
      <c r="Y43" s="811"/>
      <c r="Z43" s="812"/>
    </row>
    <row r="44" spans="1:26" ht="28.35" customHeight="1">
      <c r="A44" s="112">
        <v>2</v>
      </c>
      <c r="B44" s="847" t="s">
        <v>621</v>
      </c>
      <c r="C44" s="847"/>
      <c r="D44" s="847"/>
      <c r="E44" s="847"/>
      <c r="F44" s="847"/>
      <c r="G44" s="905">
        <f>I6/2</f>
        <v>0</v>
      </c>
      <c r="H44" s="905"/>
      <c r="I44" s="905"/>
      <c r="J44" s="905"/>
      <c r="K44" s="905"/>
      <c r="L44" s="906"/>
      <c r="O44" s="115">
        <v>2</v>
      </c>
      <c r="P44" s="911" t="s">
        <v>75</v>
      </c>
      <c r="Q44" s="911"/>
      <c r="R44" s="911"/>
      <c r="S44" s="911"/>
      <c r="T44" s="911"/>
      <c r="U44" s="811">
        <f>0.02*V7</f>
        <v>0</v>
      </c>
      <c r="V44" s="811"/>
      <c r="W44" s="811"/>
      <c r="X44" s="811"/>
      <c r="Y44" s="811"/>
      <c r="Z44" s="812"/>
    </row>
    <row r="45" spans="1:26" ht="28.35" customHeight="1">
      <c r="A45" s="112">
        <v>3</v>
      </c>
      <c r="B45" s="847" t="s">
        <v>597</v>
      </c>
      <c r="C45" s="847"/>
      <c r="D45" s="847"/>
      <c r="E45" s="847"/>
      <c r="F45" s="847"/>
      <c r="G45" s="905">
        <f>I8/2</f>
        <v>0</v>
      </c>
      <c r="H45" s="905"/>
      <c r="I45" s="905"/>
      <c r="J45" s="905"/>
      <c r="K45" s="905"/>
      <c r="L45" s="906"/>
      <c r="O45" s="115">
        <v>3</v>
      </c>
      <c r="P45" s="911" t="s">
        <v>76</v>
      </c>
      <c r="Q45" s="911"/>
      <c r="R45" s="911"/>
      <c r="S45" s="911"/>
      <c r="T45" s="911"/>
      <c r="U45" s="811">
        <f>(I5+I6)/20</f>
        <v>0</v>
      </c>
      <c r="V45" s="811"/>
      <c r="W45" s="811"/>
      <c r="X45" s="811"/>
      <c r="Y45" s="811"/>
      <c r="Z45" s="812"/>
    </row>
    <row r="46" spans="1:26" ht="28.35" customHeight="1">
      <c r="A46" s="112">
        <v>4</v>
      </c>
      <c r="B46" s="847" t="s">
        <v>598</v>
      </c>
      <c r="C46" s="847"/>
      <c r="D46" s="847"/>
      <c r="E46" s="847"/>
      <c r="F46" s="847"/>
      <c r="G46" s="905">
        <f>I16/2</f>
        <v>0</v>
      </c>
      <c r="H46" s="905"/>
      <c r="I46" s="905"/>
      <c r="J46" s="905"/>
      <c r="K46" s="905"/>
      <c r="L46" s="906"/>
      <c r="O46" s="115">
        <v>4</v>
      </c>
      <c r="P46" s="911" t="s">
        <v>67</v>
      </c>
      <c r="Q46" s="911"/>
      <c r="R46" s="911"/>
      <c r="S46" s="911"/>
      <c r="T46" s="911"/>
      <c r="U46" s="811">
        <f>0.1*(U43+U44+U45)</f>
        <v>0</v>
      </c>
      <c r="V46" s="811"/>
      <c r="W46" s="811"/>
      <c r="X46" s="811"/>
      <c r="Y46" s="811"/>
      <c r="Z46" s="812"/>
    </row>
    <row r="47" spans="1:26" ht="28.35" customHeight="1" thickBot="1">
      <c r="A47" s="913" t="s">
        <v>157</v>
      </c>
      <c r="B47" s="925"/>
      <c r="C47" s="925"/>
      <c r="D47" s="925"/>
      <c r="E47" s="925"/>
      <c r="F47" s="925"/>
      <c r="G47" s="909">
        <f>SUM(G43:L46)</f>
        <v>0</v>
      </c>
      <c r="H47" s="909"/>
      <c r="I47" s="909"/>
      <c r="J47" s="909"/>
      <c r="K47" s="909"/>
      <c r="L47" s="910"/>
      <c r="O47" s="913" t="s">
        <v>157</v>
      </c>
      <c r="P47" s="925"/>
      <c r="Q47" s="925"/>
      <c r="R47" s="925"/>
      <c r="S47" s="925"/>
      <c r="T47" s="925"/>
      <c r="U47" s="813">
        <f>SUM(U43:Z46)</f>
        <v>0</v>
      </c>
      <c r="V47" s="813"/>
      <c r="W47" s="813"/>
      <c r="X47" s="813"/>
      <c r="Y47" s="813"/>
      <c r="Z47" s="814"/>
    </row>
    <row r="48" spans="1:26" ht="6.75" customHeight="1" thickBot="1"/>
    <row r="49" spans="1:26" ht="28.35" customHeight="1">
      <c r="A49" s="694" t="s">
        <v>53</v>
      </c>
      <c r="B49" s="695"/>
      <c r="C49" s="695"/>
      <c r="D49" s="695"/>
      <c r="E49" s="695"/>
      <c r="F49" s="695"/>
      <c r="G49" s="695"/>
      <c r="H49" s="695"/>
      <c r="I49" s="695"/>
      <c r="J49" s="695"/>
      <c r="K49" s="695"/>
      <c r="L49" s="696"/>
      <c r="O49" s="1202" t="s">
        <v>15</v>
      </c>
      <c r="P49" s="1203" t="s">
        <v>619</v>
      </c>
      <c r="Q49" s="1203"/>
      <c r="R49" s="1203"/>
      <c r="S49" s="1203"/>
      <c r="T49" s="1203"/>
      <c r="U49" s="1203" t="s">
        <v>294</v>
      </c>
      <c r="V49" s="1203"/>
      <c r="W49" s="1203"/>
      <c r="X49" s="1203"/>
      <c r="Y49" s="1203"/>
      <c r="Z49" s="1204"/>
    </row>
    <row r="50" spans="1:26" ht="28.35" customHeight="1">
      <c r="A50" s="610" t="s">
        <v>25</v>
      </c>
      <c r="B50" s="611"/>
      <c r="C50" s="611"/>
      <c r="D50" s="902"/>
      <c r="E50" s="768" t="s">
        <v>290</v>
      </c>
      <c r="F50" s="611"/>
      <c r="G50" s="902"/>
      <c r="H50" s="768" t="s">
        <v>289</v>
      </c>
      <c r="I50" s="611"/>
      <c r="J50" s="611"/>
      <c r="K50" s="611"/>
      <c r="L50" s="612"/>
      <c r="O50" s="112">
        <v>1</v>
      </c>
      <c r="P50" s="941" t="s">
        <v>2</v>
      </c>
      <c r="Q50" s="941"/>
      <c r="R50" s="941"/>
      <c r="S50" s="941"/>
      <c r="T50" s="941"/>
      <c r="U50" s="944">
        <f>G47+G35</f>
        <v>0</v>
      </c>
      <c r="V50" s="944"/>
      <c r="W50" s="944"/>
      <c r="X50" s="944"/>
      <c r="Y50" s="944"/>
      <c r="Z50" s="945"/>
    </row>
    <row r="51" spans="1:26" ht="28.35" customHeight="1">
      <c r="A51" s="890" t="s">
        <v>151</v>
      </c>
      <c r="B51" s="678"/>
      <c r="C51" s="678"/>
      <c r="D51" s="679"/>
      <c r="E51" s="807">
        <f>'8'!G17-'8'!G14</f>
        <v>0</v>
      </c>
      <c r="F51" s="896"/>
      <c r="G51" s="897"/>
      <c r="H51" s="892">
        <f>0.02*E51</f>
        <v>0</v>
      </c>
      <c r="I51" s="893"/>
      <c r="J51" s="893"/>
      <c r="K51" s="893"/>
      <c r="L51" s="894"/>
      <c r="O51" s="112">
        <v>2</v>
      </c>
      <c r="P51" s="941" t="s">
        <v>313</v>
      </c>
      <c r="Q51" s="941"/>
      <c r="R51" s="941"/>
      <c r="S51" s="941"/>
      <c r="T51" s="941"/>
      <c r="U51" s="944">
        <f>G35</f>
        <v>0</v>
      </c>
      <c r="V51" s="944"/>
      <c r="W51" s="944"/>
      <c r="X51" s="944"/>
      <c r="Y51" s="944"/>
      <c r="Z51" s="945"/>
    </row>
    <row r="52" spans="1:26" ht="28.35" customHeight="1">
      <c r="A52" s="890" t="s">
        <v>54</v>
      </c>
      <c r="B52" s="678"/>
      <c r="C52" s="678"/>
      <c r="D52" s="679"/>
      <c r="E52" s="807">
        <f>SUM('6'!Y5:AB28)</f>
        <v>0</v>
      </c>
      <c r="F52" s="808"/>
      <c r="G52" s="891"/>
      <c r="H52" s="892">
        <f>0.04*E52</f>
        <v>0</v>
      </c>
      <c r="I52" s="893"/>
      <c r="J52" s="893"/>
      <c r="K52" s="893"/>
      <c r="L52" s="894"/>
      <c r="O52" s="112">
        <v>3</v>
      </c>
      <c r="P52" s="941" t="s">
        <v>314</v>
      </c>
      <c r="Q52" s="941"/>
      <c r="R52" s="941"/>
      <c r="S52" s="941"/>
      <c r="T52" s="941"/>
      <c r="U52" s="944">
        <f>G47</f>
        <v>0</v>
      </c>
      <c r="V52" s="944"/>
      <c r="W52" s="944"/>
      <c r="X52" s="944"/>
      <c r="Y52" s="944"/>
      <c r="Z52" s="945"/>
    </row>
    <row r="53" spans="1:26" ht="28.35" customHeight="1">
      <c r="A53" s="890" t="s">
        <v>55</v>
      </c>
      <c r="B53" s="678"/>
      <c r="C53" s="678"/>
      <c r="D53" s="679"/>
      <c r="E53" s="807">
        <f>'8'!G10</f>
        <v>0</v>
      </c>
      <c r="F53" s="808"/>
      <c r="G53" s="891"/>
      <c r="H53" s="892">
        <f>0.1*E53</f>
        <v>0</v>
      </c>
      <c r="I53" s="893"/>
      <c r="J53" s="893"/>
      <c r="K53" s="893"/>
      <c r="L53" s="894"/>
      <c r="O53" s="112">
        <v>4</v>
      </c>
      <c r="P53" s="941" t="s">
        <v>315</v>
      </c>
      <c r="Q53" s="941"/>
      <c r="R53" s="941"/>
      <c r="S53" s="941"/>
      <c r="T53" s="941"/>
      <c r="U53" s="944">
        <f>'7'!R26</f>
        <v>0</v>
      </c>
      <c r="V53" s="944"/>
      <c r="W53" s="944"/>
      <c r="X53" s="944"/>
      <c r="Y53" s="944"/>
      <c r="Z53" s="945"/>
    </row>
    <row r="54" spans="1:26" ht="28.35" customHeight="1">
      <c r="A54" s="890" t="s">
        <v>57</v>
      </c>
      <c r="B54" s="678"/>
      <c r="C54" s="678"/>
      <c r="D54" s="679"/>
      <c r="E54" s="895">
        <f>'7'!W7</f>
        <v>0</v>
      </c>
      <c r="F54" s="896"/>
      <c r="G54" s="897"/>
      <c r="H54" s="892">
        <f>0.2*E54</f>
        <v>0</v>
      </c>
      <c r="I54" s="893"/>
      <c r="J54" s="893"/>
      <c r="K54" s="893"/>
      <c r="L54" s="894"/>
      <c r="O54" s="112">
        <v>5</v>
      </c>
      <c r="P54" s="941" t="s">
        <v>316</v>
      </c>
      <c r="Q54" s="941"/>
      <c r="R54" s="941"/>
      <c r="S54" s="941"/>
      <c r="T54" s="941"/>
      <c r="U54" s="944">
        <f>'7'!R27</f>
        <v>0</v>
      </c>
      <c r="V54" s="944"/>
      <c r="W54" s="944"/>
      <c r="X54" s="944"/>
      <c r="Y54" s="944"/>
      <c r="Z54" s="945"/>
    </row>
    <row r="55" spans="1:26" ht="28.35" customHeight="1">
      <c r="A55" s="898" t="s">
        <v>157</v>
      </c>
      <c r="B55" s="899"/>
      <c r="C55" s="899"/>
      <c r="D55" s="899"/>
      <c r="E55" s="899"/>
      <c r="F55" s="899"/>
      <c r="G55" s="899"/>
      <c r="H55" s="900">
        <f>SUM(H51:L54)</f>
        <v>0</v>
      </c>
      <c r="I55" s="900"/>
      <c r="J55" s="900"/>
      <c r="K55" s="900"/>
      <c r="L55" s="901"/>
      <c r="O55" s="112">
        <v>6</v>
      </c>
      <c r="P55" s="942" t="s">
        <v>107</v>
      </c>
      <c r="Q55" s="942"/>
      <c r="R55" s="942"/>
      <c r="S55" s="942"/>
      <c r="T55" s="942"/>
      <c r="U55" s="944">
        <f>R33-V17</f>
        <v>0</v>
      </c>
      <c r="V55" s="944"/>
      <c r="W55" s="944"/>
      <c r="X55" s="944"/>
      <c r="Y55" s="944"/>
      <c r="Z55" s="945"/>
    </row>
    <row r="56" spans="1:26" ht="28.35" customHeight="1">
      <c r="A56" s="106"/>
      <c r="B56" s="107"/>
      <c r="C56" s="107"/>
      <c r="D56" s="107"/>
      <c r="E56" s="107"/>
      <c r="F56" s="107"/>
      <c r="G56" s="107"/>
      <c r="H56" s="107"/>
      <c r="I56" s="107"/>
      <c r="J56" s="107"/>
      <c r="K56" s="107"/>
      <c r="L56" s="108"/>
      <c r="O56" s="112">
        <v>7</v>
      </c>
      <c r="P56" s="941" t="s">
        <v>141</v>
      </c>
      <c r="Q56" s="941"/>
      <c r="R56" s="941"/>
      <c r="S56" s="941"/>
      <c r="T56" s="941"/>
      <c r="U56" s="946" t="e">
        <f>(U55)/(G35+G47)</f>
        <v>#DIV/0!</v>
      </c>
      <c r="V56" s="946"/>
      <c r="W56" s="946"/>
      <c r="X56" s="946"/>
      <c r="Y56" s="946"/>
      <c r="Z56" s="947"/>
    </row>
    <row r="57" spans="1:26" ht="28.35" customHeight="1">
      <c r="A57" s="106"/>
      <c r="B57" s="107"/>
      <c r="C57" s="107"/>
      <c r="D57" s="107"/>
      <c r="E57" s="107"/>
      <c r="F57" s="107"/>
      <c r="G57" s="107"/>
      <c r="H57" s="107"/>
      <c r="I57" s="107"/>
      <c r="J57" s="107"/>
      <c r="K57" s="107"/>
      <c r="L57" s="108"/>
      <c r="O57" s="112">
        <v>8</v>
      </c>
      <c r="P57" s="941" t="s">
        <v>4</v>
      </c>
      <c r="Q57" s="941"/>
      <c r="R57" s="941"/>
      <c r="S57" s="941"/>
      <c r="T57" s="941"/>
      <c r="U57" s="946" t="e">
        <f>U50/U55</f>
        <v>#DIV/0!</v>
      </c>
      <c r="V57" s="946"/>
      <c r="W57" s="946"/>
      <c r="X57" s="946"/>
      <c r="Y57" s="946"/>
      <c r="Z57" s="947"/>
    </row>
    <row r="58" spans="1:26" ht="28.35" customHeight="1" thickBot="1">
      <c r="A58" s="109"/>
      <c r="B58" s="110"/>
      <c r="C58" s="110"/>
      <c r="D58" s="110"/>
      <c r="E58" s="110"/>
      <c r="F58" s="110"/>
      <c r="G58" s="110"/>
      <c r="H58" s="110"/>
      <c r="I58" s="110"/>
      <c r="J58" s="110"/>
      <c r="K58" s="110"/>
      <c r="L58" s="111"/>
      <c r="O58" s="113">
        <v>9</v>
      </c>
      <c r="P58" s="943" t="s">
        <v>618</v>
      </c>
      <c r="Q58" s="943"/>
      <c r="R58" s="943"/>
      <c r="S58" s="943"/>
      <c r="T58" s="943"/>
      <c r="U58" s="939">
        <f>'7'!U28</f>
        <v>0</v>
      </c>
      <c r="V58" s="939"/>
      <c r="W58" s="939"/>
      <c r="X58" s="939"/>
      <c r="Y58" s="939"/>
      <c r="Z58" s="940"/>
    </row>
  </sheetData>
  <mergeCells count="227">
    <mergeCell ref="O18:Z18"/>
    <mergeCell ref="U58:Z58"/>
    <mergeCell ref="P49:T49"/>
    <mergeCell ref="U49:Z49"/>
    <mergeCell ref="P50:T50"/>
    <mergeCell ref="P51:T51"/>
    <mergeCell ref="P52:T52"/>
    <mergeCell ref="P53:T53"/>
    <mergeCell ref="P54:T54"/>
    <mergeCell ref="P55:T55"/>
    <mergeCell ref="P56:T56"/>
    <mergeCell ref="P57:T57"/>
    <mergeCell ref="P58:T58"/>
    <mergeCell ref="U50:Z50"/>
    <mergeCell ref="U51:Z51"/>
    <mergeCell ref="U52:Z52"/>
    <mergeCell ref="U53:Z53"/>
    <mergeCell ref="U54:Z54"/>
    <mergeCell ref="U55:Z55"/>
    <mergeCell ref="U56:Z56"/>
    <mergeCell ref="U57:Z57"/>
    <mergeCell ref="P36:Q36"/>
    <mergeCell ref="R36:Z36"/>
    <mergeCell ref="O31:Z31"/>
    <mergeCell ref="V10:Z10"/>
    <mergeCell ref="A41:L41"/>
    <mergeCell ref="B42:F42"/>
    <mergeCell ref="G42:L42"/>
    <mergeCell ref="P14:U14"/>
    <mergeCell ref="V14:Z14"/>
    <mergeCell ref="P15:U15"/>
    <mergeCell ref="V15:Z15"/>
    <mergeCell ref="P16:U16"/>
    <mergeCell ref="V16:Z16"/>
    <mergeCell ref="A27:D27"/>
    <mergeCell ref="E27:G27"/>
    <mergeCell ref="H27:L27"/>
    <mergeCell ref="A28:G28"/>
    <mergeCell ref="H28:L28"/>
    <mergeCell ref="E25:G25"/>
    <mergeCell ref="H25:L25"/>
    <mergeCell ref="A26:D26"/>
    <mergeCell ref="E26:G26"/>
    <mergeCell ref="H26:L26"/>
    <mergeCell ref="A20:L20"/>
    <mergeCell ref="A21:D21"/>
    <mergeCell ref="E21:G21"/>
    <mergeCell ref="H21:L21"/>
    <mergeCell ref="O17:U17"/>
    <mergeCell ref="V17:Z17"/>
    <mergeCell ref="P5:U5"/>
    <mergeCell ref="V5:Z5"/>
    <mergeCell ref="P6:U6"/>
    <mergeCell ref="V6:Z6"/>
    <mergeCell ref="P7:U7"/>
    <mergeCell ref="V7:Z7"/>
    <mergeCell ref="O2:Z2"/>
    <mergeCell ref="P3:U3"/>
    <mergeCell ref="V3:Z3"/>
    <mergeCell ref="P4:U4"/>
    <mergeCell ref="V4:Z4"/>
    <mergeCell ref="P11:U11"/>
    <mergeCell ref="V11:Z11"/>
    <mergeCell ref="P12:U12"/>
    <mergeCell ref="V12:Z12"/>
    <mergeCell ref="P13:U13"/>
    <mergeCell ref="V13:Z13"/>
    <mergeCell ref="P8:U8"/>
    <mergeCell ref="V8:Z8"/>
    <mergeCell ref="P9:U9"/>
    <mergeCell ref="V9:Z9"/>
    <mergeCell ref="P10:U10"/>
    <mergeCell ref="A22:D22"/>
    <mergeCell ref="E22:G22"/>
    <mergeCell ref="H22:L22"/>
    <mergeCell ref="A23:D23"/>
    <mergeCell ref="E23:G23"/>
    <mergeCell ref="H23:L23"/>
    <mergeCell ref="A24:D24"/>
    <mergeCell ref="E24:G24"/>
    <mergeCell ref="H24:L24"/>
    <mergeCell ref="A25:D25"/>
    <mergeCell ref="O47:T47"/>
    <mergeCell ref="U47:Z47"/>
    <mergeCell ref="A31:L31"/>
    <mergeCell ref="B32:F32"/>
    <mergeCell ref="G32:L32"/>
    <mergeCell ref="B43:F43"/>
    <mergeCell ref="G43:L43"/>
    <mergeCell ref="B44:F44"/>
    <mergeCell ref="G44:L44"/>
    <mergeCell ref="B45:F45"/>
    <mergeCell ref="G45:L45"/>
    <mergeCell ref="B46:F46"/>
    <mergeCell ref="G46:L46"/>
    <mergeCell ref="A47:F47"/>
    <mergeCell ref="G47:L47"/>
    <mergeCell ref="P44:T44"/>
    <mergeCell ref="U44:Z44"/>
    <mergeCell ref="P45:T45"/>
    <mergeCell ref="U45:Z45"/>
    <mergeCell ref="P46:T46"/>
    <mergeCell ref="U46:Z46"/>
    <mergeCell ref="O41:Z41"/>
    <mergeCell ref="P42:T42"/>
    <mergeCell ref="U42:Z42"/>
    <mergeCell ref="P43:T43"/>
    <mergeCell ref="U43:Z43"/>
    <mergeCell ref="P37:Q37"/>
    <mergeCell ref="R37:Z37"/>
    <mergeCell ref="P38:Q38"/>
    <mergeCell ref="R38:Z38"/>
    <mergeCell ref="P39:Q39"/>
    <mergeCell ref="R39:Z39"/>
    <mergeCell ref="B33:F33"/>
    <mergeCell ref="G33:L33"/>
    <mergeCell ref="B34:F34"/>
    <mergeCell ref="G34:L34"/>
    <mergeCell ref="A35:F35"/>
    <mergeCell ref="G35:L35"/>
    <mergeCell ref="P27:T27"/>
    <mergeCell ref="U27:Z27"/>
    <mergeCell ref="P28:T28"/>
    <mergeCell ref="U28:Z28"/>
    <mergeCell ref="O29:T29"/>
    <mergeCell ref="U29:Z29"/>
    <mergeCell ref="P34:Q34"/>
    <mergeCell ref="R34:Z34"/>
    <mergeCell ref="P35:Q35"/>
    <mergeCell ref="R35:Z35"/>
    <mergeCell ref="P32:Q32"/>
    <mergeCell ref="R32:Z32"/>
    <mergeCell ref="P33:Q33"/>
    <mergeCell ref="R33:Z33"/>
    <mergeCell ref="P24:T24"/>
    <mergeCell ref="U24:Z24"/>
    <mergeCell ref="P25:T25"/>
    <mergeCell ref="U25:Z25"/>
    <mergeCell ref="P26:T26"/>
    <mergeCell ref="U26:Z26"/>
    <mergeCell ref="O20:Z20"/>
    <mergeCell ref="O21:Z21"/>
    <mergeCell ref="P22:T22"/>
    <mergeCell ref="U22:Z22"/>
    <mergeCell ref="P23:T23"/>
    <mergeCell ref="U23:Z23"/>
    <mergeCell ref="A17:B17"/>
    <mergeCell ref="C17:D17"/>
    <mergeCell ref="F17:G17"/>
    <mergeCell ref="I17:L17"/>
    <mergeCell ref="C18:E18"/>
    <mergeCell ref="F18:H18"/>
    <mergeCell ref="I18:L18"/>
    <mergeCell ref="A15:B15"/>
    <mergeCell ref="C15:D15"/>
    <mergeCell ref="F15:G15"/>
    <mergeCell ref="I15:L15"/>
    <mergeCell ref="A16:B16"/>
    <mergeCell ref="C16:D16"/>
    <mergeCell ref="F16:G16"/>
    <mergeCell ref="I16:L16"/>
    <mergeCell ref="A13:B13"/>
    <mergeCell ref="C13:D13"/>
    <mergeCell ref="F13:G13"/>
    <mergeCell ref="I13:L13"/>
    <mergeCell ref="A14:B14"/>
    <mergeCell ref="C14:D14"/>
    <mergeCell ref="F14:G14"/>
    <mergeCell ref="I14:L14"/>
    <mergeCell ref="A11:B11"/>
    <mergeCell ref="C11:D11"/>
    <mergeCell ref="F11:G11"/>
    <mergeCell ref="I11:L11"/>
    <mergeCell ref="A12:B12"/>
    <mergeCell ref="C12:D12"/>
    <mergeCell ref="F12:G12"/>
    <mergeCell ref="I12:L12"/>
    <mergeCell ref="A9:B9"/>
    <mergeCell ref="C9:D9"/>
    <mergeCell ref="F9:G9"/>
    <mergeCell ref="I9:L9"/>
    <mergeCell ref="A10:B10"/>
    <mergeCell ref="C10:D10"/>
    <mergeCell ref="F10:G10"/>
    <mergeCell ref="I10:L10"/>
    <mergeCell ref="A7:B7"/>
    <mergeCell ref="C7:D7"/>
    <mergeCell ref="F7:G7"/>
    <mergeCell ref="I7:L7"/>
    <mergeCell ref="A8:B8"/>
    <mergeCell ref="C8:D8"/>
    <mergeCell ref="F8:G8"/>
    <mergeCell ref="I8:L8"/>
    <mergeCell ref="A5:B5"/>
    <mergeCell ref="C5:D5"/>
    <mergeCell ref="F5:G5"/>
    <mergeCell ref="I5:L5"/>
    <mergeCell ref="A6:B6"/>
    <mergeCell ref="C6:D6"/>
    <mergeCell ref="F6:G6"/>
    <mergeCell ref="I6:L6"/>
    <mergeCell ref="B1:C1"/>
    <mergeCell ref="A2:L2"/>
    <mergeCell ref="A3:B4"/>
    <mergeCell ref="C3:E3"/>
    <mergeCell ref="F3:H3"/>
    <mergeCell ref="I3:L4"/>
    <mergeCell ref="C4:D4"/>
    <mergeCell ref="F4:G4"/>
    <mergeCell ref="A53:D53"/>
    <mergeCell ref="E53:G53"/>
    <mergeCell ref="H53:L53"/>
    <mergeCell ref="A54:D54"/>
    <mergeCell ref="E54:G54"/>
    <mergeCell ref="H54:L54"/>
    <mergeCell ref="A55:G55"/>
    <mergeCell ref="H55:L55"/>
    <mergeCell ref="A49:L49"/>
    <mergeCell ref="A50:D50"/>
    <mergeCell ref="E50:G50"/>
    <mergeCell ref="H50:L50"/>
    <mergeCell ref="A51:D51"/>
    <mergeCell ref="E51:G51"/>
    <mergeCell ref="H51:L51"/>
    <mergeCell ref="A52:D52"/>
    <mergeCell ref="E52:G52"/>
    <mergeCell ref="H52:L52"/>
  </mergeCells>
  <pageMargins left="0.28937007874015702" right="0.28937007874015702" top="0.74803040200000004" bottom="0.74803040200000004" header="0.31496062992126" footer="0.31496062992126"/>
  <pageSetup orientation="portrait" r:id="rId1"/>
  <headerFooter>
    <oddHeader>&amp;L
&amp;C&amp;"B Nazanin,Bold"&amp;12پارک علم و فناوری جهاد دانشگاهی کرمانشاه</oddHeader>
    <oddFooter>&amp;C&amp;"B Nazanin,Bold"&amp;12پارک علم و فناوری جهاد دانشگاهی کرمانشاه</oddFooter>
  </headerFooter>
  <ignoredErrors>
    <ignoredError sqref="R38 R34" evalErro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R295"/>
  <sheetViews>
    <sheetView showGridLines="0" rightToLeft="1" zoomScale="80" zoomScaleNormal="80" workbookViewId="0">
      <selection activeCell="AC65" sqref="AC65"/>
    </sheetView>
  </sheetViews>
  <sheetFormatPr defaultRowHeight="15"/>
  <cols>
    <col min="1" max="1" width="20.140625" customWidth="1"/>
    <col min="2" max="2" width="16.140625" customWidth="1"/>
    <col min="3" max="4" width="27.5703125" customWidth="1"/>
    <col min="5" max="5" width="29.7109375" customWidth="1"/>
    <col min="6" max="6" width="29.42578125" customWidth="1"/>
    <col min="7" max="7" width="41.140625" customWidth="1"/>
    <col min="9" max="35" width="7.28515625" customWidth="1"/>
    <col min="36" max="36" width="9" customWidth="1"/>
    <col min="37" max="38" width="17.7109375" customWidth="1"/>
    <col min="39" max="39" width="20.5703125" customWidth="1"/>
    <col min="40" max="40" width="24.28515625" customWidth="1"/>
    <col min="41" max="41" width="27.140625" customWidth="1"/>
    <col min="42" max="42" width="29.5703125" customWidth="1"/>
    <col min="43" max="43" width="27" customWidth="1"/>
    <col min="44" max="44" width="9" customWidth="1"/>
  </cols>
  <sheetData>
    <row r="1" spans="1:41" ht="15" customHeight="1">
      <c r="A1" s="969" t="s">
        <v>353</v>
      </c>
      <c r="B1" s="970"/>
      <c r="C1" s="970"/>
      <c r="D1" s="975">
        <f>'1'!B2</f>
        <v>0</v>
      </c>
      <c r="E1" s="975"/>
      <c r="F1" s="976"/>
      <c r="G1" s="211"/>
    </row>
    <row r="2" spans="1:41" ht="15" customHeight="1">
      <c r="A2" s="971"/>
      <c r="B2" s="972"/>
      <c r="C2" s="972"/>
      <c r="D2" s="977"/>
      <c r="E2" s="977"/>
      <c r="F2" s="978"/>
      <c r="G2" s="211"/>
    </row>
    <row r="3" spans="1:41" ht="15.75" customHeight="1" thickBot="1">
      <c r="A3" s="973"/>
      <c r="B3" s="974"/>
      <c r="C3" s="974"/>
      <c r="D3" s="979"/>
      <c r="E3" s="979"/>
      <c r="F3" s="980"/>
      <c r="G3" s="211"/>
      <c r="AI3" s="212" t="s">
        <v>190</v>
      </c>
      <c r="AJ3" s="212" t="s">
        <v>189</v>
      </c>
      <c r="AK3" s="212" t="s">
        <v>347</v>
      </c>
      <c r="AL3" s="212" t="s">
        <v>194</v>
      </c>
      <c r="AM3" s="212" t="s">
        <v>204</v>
      </c>
      <c r="AN3" s="212" t="s">
        <v>201</v>
      </c>
      <c r="AO3" s="212" t="s">
        <v>207</v>
      </c>
    </row>
    <row r="4" spans="1:41" ht="36" customHeight="1" thickBot="1">
      <c r="A4" s="272" t="s">
        <v>359</v>
      </c>
      <c r="B4" s="981">
        <f>'1'!B3:I3</f>
        <v>0</v>
      </c>
      <c r="C4" s="981"/>
      <c r="D4" s="981"/>
      <c r="E4" s="273" t="s">
        <v>348</v>
      </c>
      <c r="F4" s="270">
        <f>'1'!B5:I5</f>
        <v>0</v>
      </c>
      <c r="G4" s="211"/>
      <c r="AI4" s="189" t="str">
        <f>IF('2'!L4="بیمه شده",1,"0")</f>
        <v>0</v>
      </c>
      <c r="AJ4" s="189" t="str">
        <f>IF('2'!I4="تمام وقت",1,"0")</f>
        <v>0</v>
      </c>
      <c r="AK4" s="189" t="str">
        <f>IF('2'!K4="مالی",1,"0")</f>
        <v>0</v>
      </c>
      <c r="AL4" s="189" t="str">
        <f>IF('2'!K4="تخصصی",1,"0")</f>
        <v>0</v>
      </c>
      <c r="AM4" s="189" t="str">
        <f>IF('2'!K4="بازار",1,"0")</f>
        <v>0</v>
      </c>
      <c r="AN4" s="189" t="str">
        <f>IF('2'!K4="فنی",1,"0")</f>
        <v>0</v>
      </c>
      <c r="AO4" s="189" t="str">
        <f>IF('2'!K4="اداری",1,"0")</f>
        <v>0</v>
      </c>
    </row>
    <row r="5" spans="1:41" ht="10.5" customHeight="1" thickBot="1">
      <c r="A5" s="249"/>
      <c r="B5" s="249"/>
      <c r="C5" s="249"/>
      <c r="D5" s="249"/>
      <c r="E5" s="249"/>
      <c r="F5" s="249"/>
      <c r="G5" s="215"/>
      <c r="AI5" s="189" t="str">
        <f>IF('2'!L5="بیمه شده",1,"0")</f>
        <v>0</v>
      </c>
      <c r="AJ5" s="189" t="str">
        <f>IF('2'!I5="تمام وقت",1,"0")</f>
        <v>0</v>
      </c>
      <c r="AK5" s="189" t="str">
        <f>IF('2'!K5="مالی",1,"0")</f>
        <v>0</v>
      </c>
      <c r="AL5" s="189" t="str">
        <f>IF('2'!K5="تخصصی",1,"0")</f>
        <v>0</v>
      </c>
      <c r="AM5" s="189" t="str">
        <f>IF('2'!K5="بازار",1,"0")</f>
        <v>0</v>
      </c>
      <c r="AN5" s="189" t="str">
        <f>IF('2'!K5="فنی",1,"0")</f>
        <v>0</v>
      </c>
      <c r="AO5" s="189" t="str">
        <f>IF('2'!K5="اداری",1,"0")</f>
        <v>0</v>
      </c>
    </row>
    <row r="6" spans="1:41" ht="28.5" customHeight="1">
      <c r="A6" s="982" t="str">
        <f>'3'!A39</f>
        <v xml:space="preserve">خلاصه دانش فنی و روش تولید: 
</v>
      </c>
      <c r="B6" s="983"/>
      <c r="C6" s="983"/>
      <c r="D6" s="983"/>
      <c r="E6" s="983"/>
      <c r="F6" s="984"/>
      <c r="G6" s="215"/>
      <c r="AI6" s="189" t="str">
        <f>IF('2'!L6="بیمه شده",1,"0")</f>
        <v>0</v>
      </c>
      <c r="AJ6" s="189" t="str">
        <f>IF('2'!I6="تمام وقت",1,"0")</f>
        <v>0</v>
      </c>
      <c r="AK6" s="189" t="str">
        <f>IF('2'!K6="مالی",1,"0")</f>
        <v>0</v>
      </c>
      <c r="AL6" s="189" t="str">
        <f>IF('2'!K6="تخصصی",1,"0")</f>
        <v>0</v>
      </c>
      <c r="AM6" s="189" t="str">
        <f>IF('2'!K6="بازار",1,"0")</f>
        <v>0</v>
      </c>
      <c r="AN6" s="189" t="str">
        <f>IF('2'!K6="فنی",1,"0")</f>
        <v>0</v>
      </c>
      <c r="AO6" s="189" t="str">
        <f>IF('2'!K6="اداری",1,"0")</f>
        <v>0</v>
      </c>
    </row>
    <row r="7" spans="1:41" ht="28.5" customHeight="1">
      <c r="A7" s="985"/>
      <c r="B7" s="986"/>
      <c r="C7" s="986"/>
      <c r="D7" s="986"/>
      <c r="E7" s="986"/>
      <c r="F7" s="987"/>
      <c r="G7" s="215"/>
      <c r="AI7" s="189" t="str">
        <f>IF('2'!L7="بیمه شده",1,"0")</f>
        <v>0</v>
      </c>
      <c r="AJ7" s="189" t="str">
        <f>IF('2'!I7="تمام وقت",1,"0")</f>
        <v>0</v>
      </c>
      <c r="AK7" s="189" t="str">
        <f>IF('2'!K7="مالی",1,"0")</f>
        <v>0</v>
      </c>
      <c r="AL7" s="189" t="str">
        <f>IF('2'!K7="تخصصی",1,"0")</f>
        <v>0</v>
      </c>
      <c r="AM7" s="189" t="str">
        <f>IF('2'!K7="بازار",1,"0")</f>
        <v>0</v>
      </c>
      <c r="AN7" s="189" t="str">
        <f>IF('2'!K7="فنی",1,"0")</f>
        <v>0</v>
      </c>
      <c r="AO7" s="189" t="str">
        <f>IF('2'!K7="اداری",1,"0")</f>
        <v>0</v>
      </c>
    </row>
    <row r="8" spans="1:41" ht="28.5" customHeight="1">
      <c r="A8" s="985"/>
      <c r="B8" s="986"/>
      <c r="C8" s="986"/>
      <c r="D8" s="986"/>
      <c r="E8" s="986"/>
      <c r="F8" s="987"/>
      <c r="G8" s="215"/>
      <c r="I8" s="240"/>
      <c r="AI8" s="189" t="str">
        <f>IF('2'!L8="بیمه شده",1,"0")</f>
        <v>0</v>
      </c>
      <c r="AJ8" s="189" t="str">
        <f>IF('2'!I8="تمام وقت",1,"0")</f>
        <v>0</v>
      </c>
      <c r="AK8" s="189" t="str">
        <f>IF('2'!K8="مالی",1,"0")</f>
        <v>0</v>
      </c>
      <c r="AL8" s="189" t="str">
        <f>IF('2'!K8="تخصصی",1,"0")</f>
        <v>0</v>
      </c>
      <c r="AM8" s="189" t="str">
        <f>IF('2'!K8="بازار",1,"0")</f>
        <v>0</v>
      </c>
      <c r="AN8" s="189" t="str">
        <f>IF('2'!K8="فنی",1,"0")</f>
        <v>0</v>
      </c>
      <c r="AO8" s="189" t="str">
        <f>IF('2'!K8="اداری",1,"0")</f>
        <v>0</v>
      </c>
    </row>
    <row r="9" spans="1:41" ht="28.5" customHeight="1" thickBot="1">
      <c r="A9" s="988"/>
      <c r="B9" s="989"/>
      <c r="C9" s="989"/>
      <c r="D9" s="989"/>
      <c r="E9" s="989"/>
      <c r="F9" s="990"/>
      <c r="G9" s="215"/>
      <c r="AI9" s="189" t="str">
        <f>IF('2'!L9="بیمه شده",1,"0")</f>
        <v>0</v>
      </c>
      <c r="AJ9" s="189" t="str">
        <f>IF('2'!I9="تمام وقت",1,"0")</f>
        <v>0</v>
      </c>
      <c r="AK9" s="189" t="str">
        <f>IF('2'!K9="مالی",1,"0")</f>
        <v>0</v>
      </c>
      <c r="AL9" s="189" t="str">
        <f>IF('2'!K9="تخصصی",1,"0")</f>
        <v>0</v>
      </c>
      <c r="AM9" s="189" t="str">
        <f>IF('2'!K9="بازار",1,"0")</f>
        <v>0</v>
      </c>
      <c r="AN9" s="189" t="str">
        <f>IF('2'!K9="فنی",1,"0")</f>
        <v>0</v>
      </c>
      <c r="AO9" s="189" t="str">
        <f>IF('2'!K9="اداری",1,"0")</f>
        <v>0</v>
      </c>
    </row>
    <row r="10" spans="1:41" ht="8.25" customHeight="1" thickBot="1">
      <c r="A10" s="249"/>
      <c r="B10" s="249"/>
      <c r="C10" s="249"/>
      <c r="D10" s="249"/>
      <c r="E10" s="249"/>
      <c r="F10" s="249"/>
      <c r="G10" s="215"/>
      <c r="AI10" s="189" t="str">
        <f>IF('2'!L10="بیمه شده",1,"0")</f>
        <v>0</v>
      </c>
      <c r="AJ10" s="189" t="str">
        <f>IF('2'!I10="تمام وقت",1,"0")</f>
        <v>0</v>
      </c>
      <c r="AK10" s="189" t="str">
        <f>IF('2'!K10="مالی",1,"0")</f>
        <v>0</v>
      </c>
      <c r="AL10" s="189" t="str">
        <f>IF('2'!K10="تخصصی",1,"0")</f>
        <v>0</v>
      </c>
      <c r="AM10" s="189" t="str">
        <f>IF('2'!K10="بازار",1,"0")</f>
        <v>0</v>
      </c>
      <c r="AN10" s="189" t="str">
        <f>IF('2'!K10="فنی",1,"0")</f>
        <v>0</v>
      </c>
      <c r="AO10" s="189" t="str">
        <f>IF('2'!K10="اداری",1,"0")</f>
        <v>0</v>
      </c>
    </row>
    <row r="11" spans="1:41" ht="24" customHeight="1">
      <c r="A11" s="991" t="s">
        <v>369</v>
      </c>
      <c r="B11" s="992"/>
      <c r="C11" s="997">
        <f>'1'!A30</f>
        <v>0</v>
      </c>
      <c r="D11" s="997"/>
      <c r="E11" s="997"/>
      <c r="F11" s="998"/>
      <c r="G11" s="188"/>
      <c r="AI11" s="189" t="str">
        <f>IF('2'!L11="بیمه شده",1,"0")</f>
        <v>0</v>
      </c>
      <c r="AJ11" s="189" t="str">
        <f>IF('2'!I11="تمام وقت",1,"0")</f>
        <v>0</v>
      </c>
      <c r="AK11" s="189" t="str">
        <f>IF('2'!K11="مالی",1,"0")</f>
        <v>0</v>
      </c>
      <c r="AL11" s="189" t="str">
        <f>IF('2'!K11="تخصصی",1,"0")</f>
        <v>0</v>
      </c>
      <c r="AM11" s="189" t="str">
        <f>IF('2'!K11="بازار",1,"0")</f>
        <v>0</v>
      </c>
      <c r="AN11" s="189" t="str">
        <f>IF('2'!K11="فنی",1,"0")</f>
        <v>0</v>
      </c>
      <c r="AO11" s="189" t="str">
        <f>IF('2'!K11="اداری",1,"0")</f>
        <v>0</v>
      </c>
    </row>
    <row r="12" spans="1:41" ht="24" customHeight="1">
      <c r="A12" s="993"/>
      <c r="B12" s="994"/>
      <c r="C12" s="999">
        <f>'1'!A31</f>
        <v>0</v>
      </c>
      <c r="D12" s="999"/>
      <c r="E12" s="999"/>
      <c r="F12" s="1000"/>
      <c r="G12" s="188"/>
      <c r="AI12" s="189" t="str">
        <f>IF('2'!L12="بیمه شده",1,"0")</f>
        <v>0</v>
      </c>
      <c r="AJ12" s="189" t="str">
        <f>IF('2'!I12="تمام وقت",1,"0")</f>
        <v>0</v>
      </c>
      <c r="AK12" s="189" t="str">
        <f>IF('2'!K12="مالی",1,"0")</f>
        <v>0</v>
      </c>
      <c r="AL12" s="189" t="str">
        <f>IF('2'!K12="تخصصی",1,"0")</f>
        <v>0</v>
      </c>
      <c r="AM12" s="189" t="str">
        <f>IF('2'!K12="بازار",1,"0")</f>
        <v>0</v>
      </c>
      <c r="AN12" s="189" t="str">
        <f>IF('2'!K12="فنی",1,"0")</f>
        <v>0</v>
      </c>
      <c r="AO12" s="189" t="str">
        <f>IF('2'!K12="اداری",1,"0")</f>
        <v>0</v>
      </c>
    </row>
    <row r="13" spans="1:41" ht="24" customHeight="1">
      <c r="A13" s="993"/>
      <c r="B13" s="994"/>
      <c r="C13" s="999">
        <f>'1'!A32</f>
        <v>0</v>
      </c>
      <c r="D13" s="999"/>
      <c r="E13" s="999"/>
      <c r="F13" s="1000"/>
      <c r="G13" s="188"/>
      <c r="AI13" s="189" t="str">
        <f>IF('2'!L13="بیمه شده",1,"0")</f>
        <v>0</v>
      </c>
      <c r="AJ13" s="189" t="str">
        <f>IF('2'!I13="تمام وقت",1,"0")</f>
        <v>0</v>
      </c>
      <c r="AK13" s="189" t="str">
        <f>IF('2'!K13="مالی",1,"0")</f>
        <v>0</v>
      </c>
      <c r="AL13" s="189" t="str">
        <f>IF('2'!K13="تخصصی",1,"0")</f>
        <v>0</v>
      </c>
      <c r="AM13" s="189" t="str">
        <f>IF('2'!K13="بازار",1,"0")</f>
        <v>0</v>
      </c>
      <c r="AN13" s="189" t="str">
        <f>IF('2'!K13="فنی",1,"0")</f>
        <v>0</v>
      </c>
      <c r="AO13" s="189" t="str">
        <f>IF('2'!K13="اداری",1,"0")</f>
        <v>0</v>
      </c>
    </row>
    <row r="14" spans="1:41" ht="24" customHeight="1">
      <c r="A14" s="993"/>
      <c r="B14" s="994"/>
      <c r="C14" s="999">
        <f>'1'!A33</f>
        <v>0</v>
      </c>
      <c r="D14" s="999"/>
      <c r="E14" s="999"/>
      <c r="F14" s="1000"/>
      <c r="G14" s="188"/>
      <c r="AI14" s="189" t="str">
        <f>IF('2'!L14="بیمه شده",1,"0")</f>
        <v>0</v>
      </c>
      <c r="AJ14" s="189" t="str">
        <f>IF('2'!I14="تمام وقت",1,"0")</f>
        <v>0</v>
      </c>
      <c r="AK14" s="189" t="str">
        <f>IF('2'!IK4="مالی",1,"0")</f>
        <v>0</v>
      </c>
      <c r="AL14" s="189" t="str">
        <f>IF('2'!K14="تخصصی",1,"0")</f>
        <v>0</v>
      </c>
      <c r="AM14" s="189" t="str">
        <f>IF('2'!K14="بازار",1,"0")</f>
        <v>0</v>
      </c>
      <c r="AN14" s="189" t="str">
        <f>IF('2'!K14="فنی",1,"0")</f>
        <v>0</v>
      </c>
      <c r="AO14" s="189" t="str">
        <f>IF('2'!K14="اداری",1,"0")</f>
        <v>0</v>
      </c>
    </row>
    <row r="15" spans="1:41" ht="24" customHeight="1">
      <c r="A15" s="993"/>
      <c r="B15" s="994"/>
      <c r="C15" s="999">
        <f>'1'!A34</f>
        <v>0</v>
      </c>
      <c r="D15" s="999"/>
      <c r="E15" s="999"/>
      <c r="F15" s="1000"/>
      <c r="G15" s="188"/>
      <c r="AI15" s="189" t="str">
        <f>IF('2'!L15="بیمه شده",1,"0")</f>
        <v>0</v>
      </c>
      <c r="AJ15" s="189" t="str">
        <f>IF('2'!I15="تمام وقت",1,"0")</f>
        <v>0</v>
      </c>
      <c r="AK15" s="189" t="str">
        <f>IF('2'!K15="مالی",1,"0")</f>
        <v>0</v>
      </c>
      <c r="AL15" s="189" t="str">
        <f>IF('2'!K15="تخصصی",1,"0")</f>
        <v>0</v>
      </c>
      <c r="AM15" s="189" t="str">
        <f>IF('2'!K15="بازار",1,"0")</f>
        <v>0</v>
      </c>
      <c r="AN15" s="189" t="str">
        <f>IF('2'!K15="فنی",1,"0")</f>
        <v>0</v>
      </c>
      <c r="AO15" s="189" t="str">
        <f>IF('2'!K15="اداری",1,"0")</f>
        <v>0</v>
      </c>
    </row>
    <row r="16" spans="1:41" ht="24" customHeight="1">
      <c r="A16" s="993"/>
      <c r="B16" s="994"/>
      <c r="C16" s="999">
        <f>'1'!A39</f>
        <v>0</v>
      </c>
      <c r="D16" s="999"/>
      <c r="E16" s="999"/>
      <c r="F16" s="1000"/>
      <c r="G16" s="188"/>
      <c r="AI16" s="189" t="str">
        <f>IF('2'!L16="بیمه شده",1,"0")</f>
        <v>0</v>
      </c>
      <c r="AJ16" s="189" t="str">
        <f>IF('2'!I16="تمام وقت",1,"0")</f>
        <v>0</v>
      </c>
      <c r="AK16" s="189" t="str">
        <f>IF('2'!K16="مالی",1,"0")</f>
        <v>0</v>
      </c>
      <c r="AL16" s="189" t="str">
        <f>IF('2'!K16="تخصصی",1,"0")</f>
        <v>0</v>
      </c>
      <c r="AM16" s="189" t="str">
        <f>IF('2'!K16="بازار",1,"0")</f>
        <v>0</v>
      </c>
      <c r="AN16" s="189" t="str">
        <f>IF('2'!K16="فنی",1,"0")</f>
        <v>0</v>
      </c>
      <c r="AO16" s="189" t="str">
        <f>IF('2'!K16="اداری",1,"0")</f>
        <v>0</v>
      </c>
    </row>
    <row r="17" spans="1:43" ht="24" customHeight="1">
      <c r="A17" s="993"/>
      <c r="B17" s="994"/>
      <c r="C17" s="999">
        <f>'1'!A40</f>
        <v>0</v>
      </c>
      <c r="D17" s="999"/>
      <c r="E17" s="999"/>
      <c r="F17" s="1000"/>
      <c r="G17" s="188"/>
      <c r="AI17" s="189" t="str">
        <f>IF('2'!L17="بیمه شده",1,"0")</f>
        <v>0</v>
      </c>
      <c r="AJ17" s="189" t="str">
        <f>IF('2'!I17="تمام وقت",1,"0")</f>
        <v>0</v>
      </c>
      <c r="AK17" s="189" t="str">
        <f>IF('2'!K17="مالی",1,"0")</f>
        <v>0</v>
      </c>
      <c r="AL17" s="189" t="str">
        <f>IF('2'!K17="تخصصی",1,"0")</f>
        <v>0</v>
      </c>
      <c r="AM17" s="189" t="str">
        <f>IF('2'!K17="بازار",1,"0")</f>
        <v>0</v>
      </c>
      <c r="AN17" s="189" t="str">
        <f>IF('2'!K17="فنی",1,"0")</f>
        <v>0</v>
      </c>
      <c r="AO17" s="189" t="str">
        <f>IF('2'!K17="اداری",1,"0")</f>
        <v>0</v>
      </c>
    </row>
    <row r="18" spans="1:43" ht="24" customHeight="1">
      <c r="A18" s="993"/>
      <c r="B18" s="994"/>
      <c r="C18" s="999">
        <f>'1'!A41</f>
        <v>0</v>
      </c>
      <c r="D18" s="999"/>
      <c r="E18" s="999"/>
      <c r="F18" s="1000"/>
      <c r="G18" s="188"/>
      <c r="AI18" s="189" t="str">
        <f>IF('2'!L18="بیمه شده",1,"0")</f>
        <v>0</v>
      </c>
      <c r="AJ18" s="189" t="str">
        <f>IF('2'!I18="تمام وقت",1,"0")</f>
        <v>0</v>
      </c>
      <c r="AK18" s="189" t="str">
        <f>IF('2'!K18="مالی",1,"0")</f>
        <v>0</v>
      </c>
      <c r="AL18" s="189" t="str">
        <f>IF('2'!K18="تخصصی",1,"0")</f>
        <v>0</v>
      </c>
      <c r="AM18" s="189" t="str">
        <f>IF('2'!K18="بازار",1,"0")</f>
        <v>0</v>
      </c>
      <c r="AN18" s="189" t="str">
        <f>IF('2'!K18="فنی",1,"0")</f>
        <v>0</v>
      </c>
      <c r="AO18" s="189" t="str">
        <f>IF('2'!K18="اداری",1,"0")</f>
        <v>0</v>
      </c>
    </row>
    <row r="19" spans="1:43" ht="24" customHeight="1">
      <c r="A19" s="993"/>
      <c r="B19" s="994"/>
      <c r="C19" s="999">
        <f>'1'!A42</f>
        <v>0</v>
      </c>
      <c r="D19" s="999"/>
      <c r="E19" s="999"/>
      <c r="F19" s="1000"/>
      <c r="G19" s="188"/>
      <c r="AI19" s="189" t="str">
        <f>IF('2'!L19="بیمه شده",1,"0")</f>
        <v>0</v>
      </c>
      <c r="AJ19" s="189" t="str">
        <f>IF('2'!I19="تمام وقت",1,"0")</f>
        <v>0</v>
      </c>
      <c r="AK19" s="189" t="str">
        <f>IF('2'!K19="مالی",1,"0")</f>
        <v>0</v>
      </c>
      <c r="AL19" s="189" t="str">
        <f>IF('2'!K19="تخصصی",1,"0")</f>
        <v>0</v>
      </c>
      <c r="AM19" s="189" t="str">
        <f>IF('2'!K19="بازار",1,"0")</f>
        <v>0</v>
      </c>
      <c r="AN19" s="189" t="str">
        <f>IF('2'!K19="فنی",1,"0")</f>
        <v>0</v>
      </c>
      <c r="AO19" s="189" t="str">
        <f>IF('2'!K19="اداری",1,"0")</f>
        <v>0</v>
      </c>
    </row>
    <row r="20" spans="1:43" ht="24" customHeight="1" thickBot="1">
      <c r="A20" s="995"/>
      <c r="B20" s="996"/>
      <c r="C20" s="1001">
        <f>'1'!A43</f>
        <v>0</v>
      </c>
      <c r="D20" s="1001"/>
      <c r="E20" s="1001"/>
      <c r="F20" s="1002"/>
      <c r="AI20" s="189" t="str">
        <f>IF('2'!L20="بیمه شده",1,"0")</f>
        <v>0</v>
      </c>
      <c r="AJ20" s="189" t="str">
        <f>IF('2'!I20="تمام وقت",1,"0")</f>
        <v>0</v>
      </c>
      <c r="AK20" s="189" t="str">
        <f>IF('2'!K20="مالی",1,"0")</f>
        <v>0</v>
      </c>
      <c r="AL20" s="189" t="str">
        <f>IF('2'!K20="تخصصی",1,"0")</f>
        <v>0</v>
      </c>
      <c r="AM20" s="189" t="str">
        <f>IF('2'!K20="بازار",1,"0")</f>
        <v>0</v>
      </c>
      <c r="AN20" s="189" t="str">
        <f>IF('2'!K20="فنی",1,"0")</f>
        <v>0</v>
      </c>
      <c r="AO20" s="189" t="str">
        <f>IF('2'!K20="اداری",1,"0")</f>
        <v>0</v>
      </c>
    </row>
    <row r="21" spans="1:43" ht="9.75" customHeight="1" thickBot="1">
      <c r="A21" s="250"/>
      <c r="B21" s="250"/>
      <c r="C21" s="968"/>
      <c r="D21" s="968"/>
      <c r="E21" s="968"/>
      <c r="F21" s="968"/>
      <c r="AI21" s="189" t="str">
        <f>IF('2'!L21="بیمه شده",1,"0")</f>
        <v>0</v>
      </c>
      <c r="AJ21" s="189" t="str">
        <f>IF('2'!I21="تمام وقت",1,"0")</f>
        <v>0</v>
      </c>
      <c r="AK21" s="189" t="str">
        <f>IF('2'!K21="مالی",1,"0")</f>
        <v>0</v>
      </c>
      <c r="AL21" s="189" t="str">
        <f>IF('2'!K21="تخصصی",1,"0")</f>
        <v>0</v>
      </c>
      <c r="AM21" s="189" t="str">
        <f>IF('2'!K21="بازار",1,"0")</f>
        <v>0</v>
      </c>
      <c r="AN21" s="189" t="str">
        <f>IF('2'!K21="فنی",1,"0")</f>
        <v>0</v>
      </c>
      <c r="AO21" s="189" t="str">
        <f>IF('2'!K21="اداری",1,"0")</f>
        <v>0</v>
      </c>
    </row>
    <row r="22" spans="1:43" ht="48.75" customHeight="1">
      <c r="A22" s="251"/>
      <c r="B22" s="252"/>
      <c r="C22" s="252"/>
      <c r="D22" s="271" t="s">
        <v>374</v>
      </c>
      <c r="E22" s="252"/>
      <c r="F22" s="253"/>
      <c r="AI22" s="189" t="str">
        <f>IF('2'!L22="بیمه شده",1,"0")</f>
        <v>0</v>
      </c>
      <c r="AJ22" s="189" t="str">
        <f>IF('2'!I22="تمام وقت",1,"0")</f>
        <v>0</v>
      </c>
      <c r="AK22" s="189" t="str">
        <f>IF('2'!K22="مالی",1,"0")</f>
        <v>0</v>
      </c>
      <c r="AL22" s="189" t="str">
        <f>IF('2'!K22="تخصصی",1,"0")</f>
        <v>0</v>
      </c>
      <c r="AM22" s="189" t="str">
        <f>IF('2'!K22="بازار",1,"0")</f>
        <v>0</v>
      </c>
      <c r="AN22" s="189" t="str">
        <f>IF('2'!K22="فنی",1,"0")</f>
        <v>0</v>
      </c>
      <c r="AO22" s="189" t="str">
        <f>IF('2'!K22="اداری",1,"0")</f>
        <v>0</v>
      </c>
      <c r="AP22" s="212" t="str">
        <f>IF(AK55&gt;0,"تیم سازی در بخش مالی صورت پذیرفته است","تیم سازی در بخش مالی صورت نپذیرفته است")</f>
        <v>تیم سازی در بخش مالی صورت نپذیرفته است</v>
      </c>
      <c r="AQ22" t="str">
        <f>"تعداد نفرات حوزه مالی"&amp;AK55&amp;"نفر می باشد"</f>
        <v>تعداد نفرات حوزه مالی0نفر می باشد</v>
      </c>
    </row>
    <row r="23" spans="1:43" ht="14.25" customHeight="1">
      <c r="A23" s="254"/>
      <c r="B23" s="255"/>
      <c r="C23" s="255"/>
      <c r="D23" s="255"/>
      <c r="E23" s="255"/>
      <c r="F23" s="256"/>
      <c r="AI23" s="189" t="str">
        <f>IF('2'!L23="بیمه شده",1,"0")</f>
        <v>0</v>
      </c>
      <c r="AJ23" s="189" t="str">
        <f>IF('2'!I23="تمام وقت",1,"0")</f>
        <v>0</v>
      </c>
      <c r="AK23" s="189" t="str">
        <f>IF('2'!K23="مالی",1,"0")</f>
        <v>0</v>
      </c>
      <c r="AL23" s="189" t="str">
        <f>IF('2'!K23="تخصصی",1,"0")</f>
        <v>0</v>
      </c>
      <c r="AM23" s="189" t="str">
        <f>IF('2'!K23="بازار",1,"0")</f>
        <v>0</v>
      </c>
      <c r="AN23" s="189" t="str">
        <f>IF('2'!K23="فنی",1,"0")</f>
        <v>0</v>
      </c>
      <c r="AO23" s="189" t="str">
        <f>IF('2'!K23="اداری",1,"0")</f>
        <v>0</v>
      </c>
      <c r="AP23" s="212" t="str">
        <f>IF(AL55&gt;0,"تیم سازی در بخش تخصصی صورت پذیرفته است","تیم سازی در بخش تخصصی صورت نپذیرفته است")</f>
        <v>تیم سازی در بخش تخصصی صورت نپذیرفته است</v>
      </c>
      <c r="AQ23" t="str">
        <f>"تعداد نفرات حوزه تخصصی "&amp;AL55&amp;"نفر می باشد"</f>
        <v>تعداد نفرات حوزه تخصصی 0نفر می باشد</v>
      </c>
    </row>
    <row r="24" spans="1:43" ht="14.25" customHeight="1">
      <c r="A24" s="254"/>
      <c r="B24" s="255"/>
      <c r="C24" s="255"/>
      <c r="D24" s="255"/>
      <c r="E24" s="255"/>
      <c r="F24" s="256"/>
      <c r="N24" s="835"/>
      <c r="AI24" s="189" t="str">
        <f>IF('2'!L24="بیمه شده",1,"0")</f>
        <v>0</v>
      </c>
      <c r="AJ24" s="189" t="str">
        <f>IF('2'!I24="تمام وقت",1,"0")</f>
        <v>0</v>
      </c>
      <c r="AK24" s="189" t="str">
        <f>IF('2'!K24="مالی",1,"0")</f>
        <v>0</v>
      </c>
      <c r="AL24" s="189" t="str">
        <f>IF('2'!K24="تخصصی",1,"0")</f>
        <v>0</v>
      </c>
      <c r="AM24" s="189" t="str">
        <f>IF('2'!K24="بازار",1,"0")</f>
        <v>0</v>
      </c>
      <c r="AN24" s="189" t="str">
        <f>IF('2'!K24="فنی",1,"0")</f>
        <v>0</v>
      </c>
      <c r="AO24" s="189" t="str">
        <f>IF('2'!K24="اداری",1,"0")</f>
        <v>0</v>
      </c>
      <c r="AP24" s="212" t="str">
        <f>IF(AM55&gt;0,"تیم سازی در بخش بازار صورت پذیرفته است","تیم سازی در بخش بازار صورت نپذیرفته است")</f>
        <v>تیم سازی در بخش بازار صورت نپذیرفته است</v>
      </c>
      <c r="AQ24" t="str">
        <f>"تعداد نفرات حوزه بازار"&amp;AM55&amp;"نفر می باشد"</f>
        <v>تعداد نفرات حوزه بازار0نفر می باشد</v>
      </c>
    </row>
    <row r="25" spans="1:43" ht="14.25" customHeight="1">
      <c r="A25" s="254"/>
      <c r="B25" s="255"/>
      <c r="C25" s="255"/>
      <c r="D25" s="255"/>
      <c r="E25" s="255"/>
      <c r="F25" s="256"/>
      <c r="N25" s="835"/>
      <c r="AI25" s="189" t="str">
        <f>IF('2'!L25="بیمه شده",1,"0")</f>
        <v>0</v>
      </c>
      <c r="AJ25" s="189" t="str">
        <f>IF('2'!I25="تمام وقت",1,"0")</f>
        <v>0</v>
      </c>
      <c r="AK25" s="189" t="str">
        <f>IF('2'!K25="مالی",1,"0")</f>
        <v>0</v>
      </c>
      <c r="AL25" s="189" t="str">
        <f>IF('2'!K25="تخصصی",1,"0")</f>
        <v>0</v>
      </c>
      <c r="AM25" s="189" t="str">
        <f>IF('2'!K25="بازار",1,"0")</f>
        <v>0</v>
      </c>
      <c r="AN25" s="189" t="str">
        <f>IF('2'!K25="فنی",1,"0")</f>
        <v>0</v>
      </c>
      <c r="AO25" s="189" t="str">
        <f>IF('2'!K25="اداری",1,"0")</f>
        <v>0</v>
      </c>
      <c r="AP25" s="212" t="str">
        <f>IF(AN55&gt;0,"تیم سازی در بخش فنی صورت پذیرفته است","تیم سازی در بخش فنی صورت نپذیرفته است")</f>
        <v>تیم سازی در بخش فنی صورت نپذیرفته است</v>
      </c>
      <c r="AQ25" t="str">
        <f>"تعداد نفرات حوزه فنی"&amp;AN55&amp;"نفر می باشد"</f>
        <v>تعداد نفرات حوزه فنی0نفر می باشد</v>
      </c>
    </row>
    <row r="26" spans="1:43" ht="14.25" customHeight="1">
      <c r="A26" s="254"/>
      <c r="B26" s="255"/>
      <c r="C26" s="255"/>
      <c r="D26" s="255"/>
      <c r="E26" s="255"/>
      <c r="F26" s="256"/>
      <c r="AI26" s="189" t="str">
        <f>IF('2'!L26="بیمه شده",1,"0")</f>
        <v>0</v>
      </c>
      <c r="AJ26" s="189" t="str">
        <f>IF('2'!I26="تمام وقت",1,"0")</f>
        <v>0</v>
      </c>
      <c r="AK26" s="189" t="str">
        <f>IF('2'!K26="مالی",1,"0")</f>
        <v>0</v>
      </c>
      <c r="AL26" s="189" t="str">
        <f>IF('2'!K26="تخصصی",1,"0")</f>
        <v>0</v>
      </c>
      <c r="AM26" s="189" t="str">
        <f>IF('2'!K26="بازار",1,"0")</f>
        <v>0</v>
      </c>
      <c r="AN26" s="189" t="str">
        <f>IF('2'!K26="فنی",1,"0")</f>
        <v>0</v>
      </c>
      <c r="AO26" s="189" t="str">
        <f>IF('2'!K26="اداری",1,"0")</f>
        <v>0</v>
      </c>
      <c r="AP26" s="212" t="str">
        <f>IF(AO55&gt;0,"تیم سازی در بخش اداری صورت پذیرفته است","تیم سازی در بخش اداری صورت نپذیرفته است")</f>
        <v>تیم سازی در بخش اداری صورت نپذیرفته است</v>
      </c>
      <c r="AQ26" t="str">
        <f>"تعداد نفرات حوزه اداری"&amp;AO55&amp;"نفر می باشد"</f>
        <v>تعداد نفرات حوزه اداری0نفر می باشد</v>
      </c>
    </row>
    <row r="27" spans="1:43" ht="14.25" customHeight="1">
      <c r="A27" s="254"/>
      <c r="B27" s="255"/>
      <c r="C27" s="255"/>
      <c r="D27" s="255"/>
      <c r="E27" s="255"/>
      <c r="F27" s="256"/>
      <c r="AI27" s="189" t="str">
        <f>IF('2'!L27="بیمه شده",1,"0")</f>
        <v>0</v>
      </c>
      <c r="AJ27" s="189" t="str">
        <f>IF('2'!I27="تمام وقت",1,"0")</f>
        <v>0</v>
      </c>
      <c r="AK27" s="189" t="str">
        <f>IF('2'!K27="مالی",1,"0")</f>
        <v>0</v>
      </c>
      <c r="AL27" s="189" t="str">
        <f>IF('2'!K27="تخصصی",1,"0")</f>
        <v>0</v>
      </c>
      <c r="AM27" s="189" t="str">
        <f>IF('2'!K27="بازار",1,"0")</f>
        <v>0</v>
      </c>
      <c r="AN27" s="189" t="str">
        <f>IF('2'!K27="فنی",1,"0")</f>
        <v>0</v>
      </c>
      <c r="AO27" s="189" t="str">
        <f>IF('2'!K27="اداری",1,"0")</f>
        <v>0</v>
      </c>
      <c r="AP27" s="216">
        <f>AK55+AL55+AM55+AN55+AO55</f>
        <v>0</v>
      </c>
      <c r="AQ27" t="str">
        <f>"تعداد نیروی انسانی فعال "&amp;AP27&amp;"نفر می باشد"</f>
        <v>تعداد نیروی انسانی فعال 0نفر می باشد</v>
      </c>
    </row>
    <row r="28" spans="1:43" ht="14.25" customHeight="1">
      <c r="A28" s="254"/>
      <c r="B28" s="255"/>
      <c r="C28" s="255"/>
      <c r="D28" s="255"/>
      <c r="E28" s="255"/>
      <c r="F28" s="256"/>
      <c r="AI28" s="189"/>
      <c r="AJ28" s="189"/>
      <c r="AK28" s="189"/>
      <c r="AL28" s="189"/>
      <c r="AM28" s="189"/>
      <c r="AN28" s="189"/>
      <c r="AO28" s="189"/>
      <c r="AP28" s="216"/>
    </row>
    <row r="29" spans="1:43" ht="14.25" customHeight="1">
      <c r="A29" s="254"/>
      <c r="B29" s="255"/>
      <c r="C29" s="255"/>
      <c r="D29" s="255"/>
      <c r="E29" s="255"/>
      <c r="F29" s="256"/>
      <c r="G29" s="143"/>
      <c r="AI29" s="189" t="str">
        <f>IF('2'!L28="بیمه شده",1,"0")</f>
        <v>0</v>
      </c>
      <c r="AJ29" s="189" t="str">
        <f>IF('2'!I28="تمام وقت",1,"0")</f>
        <v>0</v>
      </c>
      <c r="AK29" s="189" t="str">
        <f>IF('2'!K28="مالی",1,"0")</f>
        <v>0</v>
      </c>
      <c r="AL29" s="189" t="str">
        <f>IF('2'!K28="تخصصی",1,"0")</f>
        <v>0</v>
      </c>
      <c r="AM29" s="189" t="str">
        <f>IF('2'!K28="بازار",1,"0")</f>
        <v>0</v>
      </c>
      <c r="AN29" s="189" t="str">
        <f>IF('2'!K28="فنی",1,"0")</f>
        <v>0</v>
      </c>
      <c r="AO29" s="189" t="str">
        <f>IF('2'!K28="اداری",1,"0")</f>
        <v>0</v>
      </c>
    </row>
    <row r="30" spans="1:43" ht="76.5" customHeight="1">
      <c r="A30" s="254"/>
      <c r="B30" s="255"/>
      <c r="C30" s="255"/>
      <c r="D30" s="255"/>
      <c r="E30" s="255"/>
      <c r="F30" s="256"/>
      <c r="AI30" s="189" t="str">
        <f>IF('2'!L29="بیمه شده",1,"0")</f>
        <v>0</v>
      </c>
      <c r="AJ30" s="189" t="str">
        <f>IF('2'!I29="تمام وقت",1,"0")</f>
        <v>0</v>
      </c>
      <c r="AK30" s="189" t="str">
        <f>IF('2'!K29="مالی",1,"0")</f>
        <v>0</v>
      </c>
      <c r="AL30" s="189" t="str">
        <f>IF('2'!K29="تخصصی",1,"0")</f>
        <v>0</v>
      </c>
      <c r="AM30" s="189" t="str">
        <f>IF('2'!K29="بازار",1,"0")</f>
        <v>0</v>
      </c>
      <c r="AN30" s="189" t="str">
        <f>IF('2'!K29="فنی",1,"0")</f>
        <v>0</v>
      </c>
      <c r="AO30" s="189" t="str">
        <f>IF('2'!K29="اداری",1,"0")</f>
        <v>0</v>
      </c>
    </row>
    <row r="31" spans="1:43" ht="10.5" customHeight="1">
      <c r="A31" s="254"/>
      <c r="B31" s="255"/>
      <c r="C31" s="255"/>
      <c r="D31" s="255"/>
      <c r="E31" s="255"/>
      <c r="F31" s="256"/>
      <c r="AI31" s="189" t="str">
        <f>IF('2'!L30="بیمه شده",1,"0")</f>
        <v>0</v>
      </c>
      <c r="AJ31" s="189" t="str">
        <f>IF('2'!I30="تمام وقت",1,"0")</f>
        <v>0</v>
      </c>
      <c r="AK31" s="189" t="str">
        <f>IF('2'!K30="مالی",1,"0")</f>
        <v>0</v>
      </c>
      <c r="AL31" s="189" t="str">
        <f>IF('2'!K30="تخصصی",1,"0")</f>
        <v>0</v>
      </c>
      <c r="AM31" s="189" t="str">
        <f>IF('2'!K30="بازار",1,"0")</f>
        <v>0</v>
      </c>
      <c r="AN31" s="189" t="str">
        <f>IF('2'!K30="فنی",1,"0")</f>
        <v>0</v>
      </c>
      <c r="AO31" s="189" t="str">
        <f>IF('2'!K30="اداری",1,"0")</f>
        <v>0</v>
      </c>
    </row>
    <row r="32" spans="1:43" ht="76.5" customHeight="1">
      <c r="A32" s="254"/>
      <c r="B32" s="255"/>
      <c r="C32" s="255"/>
      <c r="D32" s="255"/>
      <c r="E32" s="255"/>
      <c r="F32" s="256"/>
      <c r="AI32" s="189" t="str">
        <f>IF('2'!L31="بیمه شده",1,"0")</f>
        <v>0</v>
      </c>
      <c r="AJ32" s="189" t="str">
        <f>IF('2'!I31="تمام وقت",1,"0")</f>
        <v>0</v>
      </c>
      <c r="AK32" s="189" t="str">
        <f>IF('2'!K31="مالی",1,"0")</f>
        <v>0</v>
      </c>
      <c r="AL32" s="189" t="str">
        <f>IF('2'!K31="تخصصی",1,"0")</f>
        <v>0</v>
      </c>
      <c r="AM32" s="189" t="str">
        <f>IF('2'!K31="بازار",1,"0")</f>
        <v>0</v>
      </c>
      <c r="AN32" s="189" t="str">
        <f>IF('2'!K31="فنی",1,"0")</f>
        <v>0</v>
      </c>
      <c r="AO32" s="189" t="str">
        <f>IF('2'!K31="اداری",1,"0")</f>
        <v>0</v>
      </c>
    </row>
    <row r="33" spans="1:41" ht="28.5" customHeight="1" thickBot="1">
      <c r="A33" s="257"/>
      <c r="B33" s="258"/>
      <c r="C33" s="258"/>
      <c r="D33" s="258"/>
      <c r="E33" s="258"/>
      <c r="F33" s="259"/>
      <c r="AI33" s="189" t="str">
        <f>IF('2'!L32="بیمه شده",1,"0")</f>
        <v>0</v>
      </c>
      <c r="AJ33" s="189" t="str">
        <f>IF('2'!I32="تمام وقت",1,"0")</f>
        <v>0</v>
      </c>
      <c r="AK33" s="189" t="str">
        <f>IF('2'!K32="مالی",1,"0")</f>
        <v>0</v>
      </c>
      <c r="AL33" s="189" t="str">
        <f>IF('2'!K32="تخصصی",1,"0")</f>
        <v>0</v>
      </c>
      <c r="AM33" s="189" t="str">
        <f>IF('2'!K32="بازار",1,"0")</f>
        <v>0</v>
      </c>
      <c r="AN33" s="189" t="str">
        <f>IF('2'!K32="فنی",1,"0")</f>
        <v>0</v>
      </c>
      <c r="AO33" s="189" t="str">
        <f>IF('2'!K32="اداری",1,"0")</f>
        <v>0</v>
      </c>
    </row>
    <row r="34" spans="1:41" ht="14.25" customHeight="1" thickBot="1">
      <c r="A34" s="248"/>
      <c r="B34" s="248"/>
      <c r="C34" s="248"/>
      <c r="D34" s="248"/>
      <c r="E34" s="248"/>
      <c r="F34" s="248"/>
      <c r="AI34" s="189" t="str">
        <f>IF('2'!L33="بیمه شده",1,"0")</f>
        <v>0</v>
      </c>
      <c r="AJ34" s="189" t="str">
        <f>IF('2'!I33="تمام وقت",1,"0")</f>
        <v>0</v>
      </c>
      <c r="AK34" s="189" t="str">
        <f>IF('2'!K33="مالی",1,"0")</f>
        <v>0</v>
      </c>
      <c r="AL34" s="189" t="str">
        <f>IF('2'!K33="تخصصی",1,"0")</f>
        <v>0</v>
      </c>
      <c r="AM34" s="189" t="str">
        <f>IF('2'!K33="بازار",1,"0")</f>
        <v>0</v>
      </c>
      <c r="AN34" s="189" t="str">
        <f>IF('2'!K33="فنی",1,"0")</f>
        <v>0</v>
      </c>
      <c r="AO34" s="189" t="str">
        <f>IF('2'!K33="اداری",1,"0")</f>
        <v>0</v>
      </c>
    </row>
    <row r="35" spans="1:41" ht="52.5" customHeight="1">
      <c r="A35" s="956"/>
      <c r="B35" s="957"/>
      <c r="C35" s="957"/>
      <c r="D35" s="957"/>
      <c r="E35" s="957"/>
      <c r="F35" s="958"/>
      <c r="AI35" s="189" t="str">
        <f>IF('2'!L34="بیمه شده",1,"0")</f>
        <v>0</v>
      </c>
      <c r="AJ35" s="189" t="str">
        <f>IF('2'!I34="تمام وقت",1,"0")</f>
        <v>0</v>
      </c>
      <c r="AK35" s="189" t="str">
        <f>IF('2'!K34="مالی",1,"0")</f>
        <v>0</v>
      </c>
      <c r="AL35" s="189" t="str">
        <f>IF('2'!K34="تخصصی",1,"0")</f>
        <v>0</v>
      </c>
      <c r="AM35" s="189" t="str">
        <f>IF('2'!K34="بازار",1,"0")</f>
        <v>0</v>
      </c>
      <c r="AN35" s="189" t="str">
        <f>IF('2'!K34="فنی",1,"0")</f>
        <v>0</v>
      </c>
      <c r="AO35" s="189" t="str">
        <f>IF('2'!K34="اداری",1,"0")</f>
        <v>0</v>
      </c>
    </row>
    <row r="36" spans="1:41" ht="52.5" customHeight="1">
      <c r="A36" s="959"/>
      <c r="B36" s="960"/>
      <c r="C36" s="960"/>
      <c r="D36" s="960"/>
      <c r="E36" s="960"/>
      <c r="F36" s="961"/>
      <c r="AI36" s="189" t="str">
        <f>IF('2'!L35="بیمه شده",1,"0")</f>
        <v>0</v>
      </c>
      <c r="AJ36" s="189" t="str">
        <f>IF('2'!I35="تمام وقت",1,"0")</f>
        <v>0</v>
      </c>
      <c r="AK36" s="189" t="str">
        <f>IF('2'!K35="مالی",1,"0")</f>
        <v>0</v>
      </c>
      <c r="AL36" s="189" t="str">
        <f>IF('2'!K35="تخصصی",1,"0")</f>
        <v>0</v>
      </c>
      <c r="AM36" s="189" t="str">
        <f>IF('2'!K35="بازار",1,"0")</f>
        <v>0</v>
      </c>
      <c r="AN36" s="189" t="str">
        <f>IF('2'!K35="فنی",1,"0")</f>
        <v>0</v>
      </c>
      <c r="AO36" s="189" t="str">
        <f>IF('2'!K35="اداری",1,"0")</f>
        <v>0</v>
      </c>
    </row>
    <row r="37" spans="1:41" ht="52.5" customHeight="1">
      <c r="A37" s="959"/>
      <c r="B37" s="960"/>
      <c r="C37" s="960"/>
      <c r="D37" s="960"/>
      <c r="E37" s="960"/>
      <c r="F37" s="961"/>
      <c r="AI37" s="189" t="str">
        <f>IF('2'!L36="بیمه شده",1,"0")</f>
        <v>0</v>
      </c>
      <c r="AJ37" s="189" t="str">
        <f>IF('2'!I36="تمام وقت",1,"0")</f>
        <v>0</v>
      </c>
      <c r="AK37" s="189" t="str">
        <f>IF('2'!K36="مالی",1,"0")</f>
        <v>0</v>
      </c>
      <c r="AL37" s="189" t="str">
        <f>IF('2'!K36="تخصصی",1,"0")</f>
        <v>0</v>
      </c>
      <c r="AM37" s="189" t="str">
        <f>IF('2'!K36="بازار",1,"0")</f>
        <v>0</v>
      </c>
      <c r="AN37" s="189" t="str">
        <f>IF('2'!K36="فنی",1,"0")</f>
        <v>0</v>
      </c>
      <c r="AO37" s="189" t="str">
        <f>IF('2'!K36="اداری",1,"0")</f>
        <v>0</v>
      </c>
    </row>
    <row r="38" spans="1:41" ht="52.5" customHeight="1">
      <c r="A38" s="959"/>
      <c r="B38" s="960"/>
      <c r="C38" s="960"/>
      <c r="D38" s="960"/>
      <c r="E38" s="960"/>
      <c r="F38" s="961"/>
      <c r="AI38" s="189" t="str">
        <f>IF('2'!L37="بیمه شده",1,"0")</f>
        <v>0</v>
      </c>
      <c r="AJ38" s="189" t="str">
        <f>IF('2'!I37="تمام وقت",1,"0")</f>
        <v>0</v>
      </c>
      <c r="AK38" s="189" t="str">
        <f>IF('2'!K37="مالی",1,"0")</f>
        <v>0</v>
      </c>
      <c r="AL38" s="189" t="str">
        <f>IF('2'!K37="تخصصی",1,"0")</f>
        <v>0</v>
      </c>
      <c r="AM38" s="189" t="str">
        <f>IF('2'!K37="بازار",1,"0")</f>
        <v>0</v>
      </c>
      <c r="AN38" s="189" t="str">
        <f>IF('2'!K37="فنی",1,"0")</f>
        <v>0</v>
      </c>
      <c r="AO38" s="189" t="str">
        <f>IF('2'!K37="اداری",1,"0")</f>
        <v>0</v>
      </c>
    </row>
    <row r="39" spans="1:41" ht="52.5" customHeight="1">
      <c r="A39" s="959"/>
      <c r="B39" s="960"/>
      <c r="C39" s="960"/>
      <c r="D39" s="960"/>
      <c r="E39" s="960"/>
      <c r="F39" s="961"/>
      <c r="AI39" s="189" t="str">
        <f>IF('2'!L38="بیمه شده",1,"0")</f>
        <v>0</v>
      </c>
      <c r="AJ39" s="189" t="str">
        <f>IF('2'!I38="تمام وقت",1,"0")</f>
        <v>0</v>
      </c>
      <c r="AK39" s="189" t="str">
        <f>IF('2'!K38="مالی",1,"0")</f>
        <v>0</v>
      </c>
      <c r="AL39" s="189" t="str">
        <f>IF('2'!K38="تخصصی",1,"0")</f>
        <v>0</v>
      </c>
      <c r="AM39" s="189" t="str">
        <f>IF('2'!K38="بازار",1,"0")</f>
        <v>0</v>
      </c>
      <c r="AN39" s="189" t="str">
        <f>IF('2'!K38="فنی",1,"0")</f>
        <v>0</v>
      </c>
      <c r="AO39" s="189" t="str">
        <f>IF('2'!K38="اداری",1,"0")</f>
        <v>0</v>
      </c>
    </row>
    <row r="40" spans="1:41" ht="52.5" customHeight="1" thickBot="1">
      <c r="A40" s="962"/>
      <c r="B40" s="963"/>
      <c r="C40" s="963"/>
      <c r="D40" s="963"/>
      <c r="E40" s="963"/>
      <c r="F40" s="964"/>
      <c r="AI40" s="189" t="str">
        <f>IF('2'!L39="بیمه شده",1,"0")</f>
        <v>0</v>
      </c>
      <c r="AJ40" s="189" t="str">
        <f>IF('2'!I39="تمام وقت",1,"0")</f>
        <v>0</v>
      </c>
      <c r="AK40" s="189" t="str">
        <f>IF('2'!K39="مالی",1,"0")</f>
        <v>0</v>
      </c>
      <c r="AL40" s="189" t="str">
        <f>IF('2'!K39="تخصصی",1,"0")</f>
        <v>0</v>
      </c>
      <c r="AM40" s="189" t="str">
        <f>IF('2'!K39="بازار",1,"0")</f>
        <v>0</v>
      </c>
      <c r="AN40" s="189" t="str">
        <f>IF('2'!K39="فنی",1,"0")</f>
        <v>0</v>
      </c>
      <c r="AO40" s="189" t="str">
        <f>IF('2'!K39="اداری",1,"0")</f>
        <v>0</v>
      </c>
    </row>
    <row r="41" spans="1:41" ht="13.5" customHeight="1" thickBot="1">
      <c r="A41" s="247"/>
      <c r="B41" s="247"/>
      <c r="C41" s="247"/>
      <c r="D41" s="247"/>
      <c r="E41" s="247"/>
      <c r="F41" s="247"/>
      <c r="AI41" s="189" t="str">
        <f>IF('2'!L40="بیمه شده",1,"0")</f>
        <v>0</v>
      </c>
      <c r="AJ41" s="189" t="str">
        <f>IF('2'!I40="تمام وقت",1,"0")</f>
        <v>0</v>
      </c>
      <c r="AK41" s="189" t="str">
        <f>IF('2'!K40="مالی",1,"0")</f>
        <v>0</v>
      </c>
      <c r="AL41" s="189" t="str">
        <f>IF('2'!K40="تخصصی",1,"0")</f>
        <v>0</v>
      </c>
      <c r="AM41" s="189" t="str">
        <f>IF('2'!K40="بازار",1,"0")</f>
        <v>0</v>
      </c>
      <c r="AN41" s="189" t="str">
        <f>IF('2'!K40="فنی",1,"0")</f>
        <v>0</v>
      </c>
      <c r="AO41" s="189" t="str">
        <f>IF('2'!K40="اداری",1,"0")</f>
        <v>0</v>
      </c>
    </row>
    <row r="42" spans="1:41" ht="39" customHeight="1">
      <c r="A42" s="965" t="s">
        <v>383</v>
      </c>
      <c r="B42" s="966"/>
      <c r="C42" s="966"/>
      <c r="D42" s="966"/>
      <c r="E42" s="966"/>
      <c r="F42" s="967"/>
      <c r="AI42" s="189" t="str">
        <f>IF('2'!L41="بیمه شده",1,"0")</f>
        <v>0</v>
      </c>
      <c r="AJ42" s="189" t="str">
        <f>IF('2'!I41="تمام وقت",1,"0")</f>
        <v>0</v>
      </c>
      <c r="AK42" s="189" t="str">
        <f>IF('2'!K41="مالی",1,"0")</f>
        <v>0</v>
      </c>
      <c r="AL42" s="189" t="str">
        <f>IF('2'!K41="تخصصی",1,"0")</f>
        <v>0</v>
      </c>
      <c r="AM42" s="189" t="str">
        <f>IF('2'!K41="بازار",1,"0")</f>
        <v>0</v>
      </c>
      <c r="AN42" s="189" t="str">
        <f>IF('2'!K41="فنی",1,"0")</f>
        <v>0</v>
      </c>
      <c r="AO42" s="189" t="str">
        <f>IF('2'!K41="اداری",1,"0")</f>
        <v>0</v>
      </c>
    </row>
    <row r="43" spans="1:41" ht="29.25" customHeight="1">
      <c r="A43" s="260" t="s">
        <v>168</v>
      </c>
      <c r="B43" s="261" t="s">
        <v>367</v>
      </c>
      <c r="C43" s="261" t="s">
        <v>368</v>
      </c>
      <c r="D43" s="261" t="s">
        <v>367</v>
      </c>
      <c r="E43" s="954" t="s">
        <v>366</v>
      </c>
      <c r="F43" s="955"/>
      <c r="AI43" s="189" t="str">
        <f>IF('2'!L42="بیمه شده",1,"0")</f>
        <v>0</v>
      </c>
      <c r="AJ43" s="189" t="str">
        <f>IF('2'!I42="تمام وقت",1,"0")</f>
        <v>0</v>
      </c>
      <c r="AK43" s="189" t="str">
        <f>IF('2'!K42="مالی",1,"0")</f>
        <v>0</v>
      </c>
      <c r="AL43" s="189" t="str">
        <f>IF('2'!K42="تخصصی",1,"0")</f>
        <v>0</v>
      </c>
      <c r="AM43" s="189" t="str">
        <f>IF('2'!K42="بازار",1,"0")</f>
        <v>0</v>
      </c>
      <c r="AN43" s="189" t="str">
        <f>IF('2'!K42="فنی",1,"0")</f>
        <v>0</v>
      </c>
      <c r="AO43" s="189" t="str">
        <f>IF('2'!K42="اداری",1,"0")</f>
        <v>0</v>
      </c>
    </row>
    <row r="44" spans="1:41" ht="20.25" customHeight="1">
      <c r="A44" s="260">
        <f>'6'!R5</f>
        <v>0</v>
      </c>
      <c r="B44" s="261">
        <f>'6'!H5</f>
        <v>0</v>
      </c>
      <c r="C44" s="261">
        <f>'6'!B5:D5</f>
        <v>0</v>
      </c>
      <c r="D44" s="261">
        <f>'6'!W5</f>
        <v>0</v>
      </c>
      <c r="E44" s="954"/>
      <c r="F44" s="955"/>
      <c r="AI44" s="189" t="str">
        <f>IF('2'!L43="بیمه شده",1,"0")</f>
        <v>0</v>
      </c>
      <c r="AJ44" s="189" t="str">
        <f>IF('2'!I43="تمام وقت",1,"0")</f>
        <v>0</v>
      </c>
      <c r="AK44" s="189" t="str">
        <f>IF('2'!K43="مالی",1,"0")</f>
        <v>0</v>
      </c>
      <c r="AL44" s="189" t="str">
        <f>IF('2'!K43="تخصصی",1,"0")</f>
        <v>0</v>
      </c>
      <c r="AM44" s="189" t="str">
        <f>IF('2'!K43="بازار",1,"0")</f>
        <v>0</v>
      </c>
      <c r="AN44" s="189" t="str">
        <f>IF('2'!K43="فنی",1,"0")</f>
        <v>0</v>
      </c>
      <c r="AO44" s="189" t="str">
        <f>IF('2'!K43="اداری",1,"0")</f>
        <v>0</v>
      </c>
    </row>
    <row r="45" spans="1:41" ht="20.25" customHeight="1">
      <c r="A45" s="260">
        <f>'6'!R6</f>
        <v>0</v>
      </c>
      <c r="B45" s="261">
        <f>'6'!H6</f>
        <v>0</v>
      </c>
      <c r="C45" s="261">
        <f>'6'!B6:D6</f>
        <v>0</v>
      </c>
      <c r="D45" s="261">
        <f>'6'!W6</f>
        <v>0</v>
      </c>
      <c r="E45" s="954"/>
      <c r="F45" s="955"/>
      <c r="AI45" s="189" t="str">
        <f>IF('2'!L44="بیمه شده",1,"0")</f>
        <v>0</v>
      </c>
      <c r="AJ45" s="189" t="str">
        <f>IF('2'!I44="تمام وقت",1,"0")</f>
        <v>0</v>
      </c>
      <c r="AK45" s="189" t="str">
        <f>IF('2'!K44="مالی",1,"0")</f>
        <v>0</v>
      </c>
      <c r="AL45" s="189" t="str">
        <f>IF('2'!K44="تخصصی",1,"0")</f>
        <v>0</v>
      </c>
      <c r="AM45" s="189" t="str">
        <f>IF('2'!K44="بازار",1,"0")</f>
        <v>0</v>
      </c>
      <c r="AN45" s="189" t="str">
        <f>IF('2'!K44="فنی",1,"0")</f>
        <v>0</v>
      </c>
      <c r="AO45" s="189" t="str">
        <f>IF('2'!K44="اداری",1,"0")</f>
        <v>0</v>
      </c>
    </row>
    <row r="46" spans="1:41" ht="20.25" customHeight="1">
      <c r="A46" s="260">
        <f>'6'!R7</f>
        <v>0</v>
      </c>
      <c r="B46" s="261">
        <f>'6'!H7</f>
        <v>0</v>
      </c>
      <c r="C46" s="261">
        <f>'6'!B7:D7</f>
        <v>0</v>
      </c>
      <c r="D46" s="261">
        <f>'6'!W7</f>
        <v>0</v>
      </c>
      <c r="E46" s="954"/>
      <c r="F46" s="955"/>
      <c r="AI46" s="189" t="str">
        <f>IF('2'!L45="بیمه شده",1,"0")</f>
        <v>0</v>
      </c>
      <c r="AJ46" s="189" t="str">
        <f>IF('2'!I45="تمام وقت",1,"0")</f>
        <v>0</v>
      </c>
      <c r="AK46" s="189" t="str">
        <f>IF('2'!K45="مالی",1,"0")</f>
        <v>0</v>
      </c>
      <c r="AL46" s="189" t="str">
        <f>IF('2'!K45="تخصصی",1,"0")</f>
        <v>0</v>
      </c>
      <c r="AM46" s="189" t="str">
        <f>IF('2'!K45="بازار",1,"0")</f>
        <v>0</v>
      </c>
      <c r="AN46" s="189" t="str">
        <f>IF('2'!K45="فنی",1,"0")</f>
        <v>0</v>
      </c>
      <c r="AO46" s="189" t="str">
        <f>IF('2'!K45="اداری",1,"0")</f>
        <v>0</v>
      </c>
    </row>
    <row r="47" spans="1:41" ht="20.25" customHeight="1">
      <c r="A47" s="260">
        <f>'6'!R8</f>
        <v>0</v>
      </c>
      <c r="B47" s="261">
        <f>'6'!H8</f>
        <v>0</v>
      </c>
      <c r="C47" s="261">
        <f>'6'!B8:D8</f>
        <v>0</v>
      </c>
      <c r="D47" s="261">
        <f>'6'!W8</f>
        <v>0</v>
      </c>
      <c r="E47" s="954"/>
      <c r="F47" s="955"/>
      <c r="AI47" s="189" t="str">
        <f>IF('2'!L46="بیمه شده",1,"0")</f>
        <v>0</v>
      </c>
      <c r="AJ47" s="189" t="str">
        <f>IF('2'!I46="تمام وقت",1,"0")</f>
        <v>0</v>
      </c>
      <c r="AK47" s="189" t="str">
        <f>IF('2'!K46="مالی",1,"0")</f>
        <v>0</v>
      </c>
      <c r="AL47" s="189" t="str">
        <f>IF('2'!K46="تخصصی",1,"0")</f>
        <v>0</v>
      </c>
      <c r="AM47" s="189" t="str">
        <f>IF('2'!K46="بازار",1,"0")</f>
        <v>0</v>
      </c>
      <c r="AN47" s="189" t="str">
        <f>IF('2'!K46="فنی",1,"0")</f>
        <v>0</v>
      </c>
      <c r="AO47" s="189" t="str">
        <f>IF('2'!K46="اداری",1,"0")</f>
        <v>0</v>
      </c>
    </row>
    <row r="48" spans="1:41" ht="20.25" customHeight="1">
      <c r="A48" s="260">
        <f>'6'!R9</f>
        <v>0</v>
      </c>
      <c r="B48" s="261">
        <f>'6'!H9</f>
        <v>0</v>
      </c>
      <c r="C48" s="261">
        <f>'6'!B9:D9</f>
        <v>0</v>
      </c>
      <c r="D48" s="261">
        <f>'6'!W9</f>
        <v>0</v>
      </c>
      <c r="E48" s="954"/>
      <c r="F48" s="955"/>
      <c r="AI48" s="189" t="str">
        <f>IF('2'!L47="بیمه شده",1,"0")</f>
        <v>0</v>
      </c>
      <c r="AJ48" s="189" t="str">
        <f>IF('2'!I47="تمام وقت",1,"0")</f>
        <v>0</v>
      </c>
      <c r="AK48" s="189" t="str">
        <f>IF('2'!K47="مالی",1,"0")</f>
        <v>0</v>
      </c>
      <c r="AL48" s="189" t="str">
        <f>IF('2'!K47="تخصصی",1,"0")</f>
        <v>0</v>
      </c>
      <c r="AM48" s="189" t="str">
        <f>IF('2'!K47="بازار",1,"0")</f>
        <v>0</v>
      </c>
      <c r="AN48" s="189" t="str">
        <f>IF('2'!K47="فنی",1,"0")</f>
        <v>0</v>
      </c>
      <c r="AO48" s="189" t="str">
        <f>IF('2'!K47="اداری",1,"0")</f>
        <v>0</v>
      </c>
    </row>
    <row r="49" spans="1:44" ht="20.25" customHeight="1">
      <c r="A49" s="260">
        <f>'6'!R10</f>
        <v>0</v>
      </c>
      <c r="B49" s="261">
        <f>'6'!H10</f>
        <v>0</v>
      </c>
      <c r="C49" s="261">
        <f>'6'!B10:D10</f>
        <v>0</v>
      </c>
      <c r="D49" s="261">
        <f>'6'!W10</f>
        <v>0</v>
      </c>
      <c r="E49" s="954"/>
      <c r="F49" s="955"/>
      <c r="AI49" s="189" t="str">
        <f>IF('2'!L48="بیمه شده",1,"0")</f>
        <v>0</v>
      </c>
      <c r="AJ49" s="189" t="str">
        <f>IF('2'!I48="تمام وقت",1,"0")</f>
        <v>0</v>
      </c>
      <c r="AK49" s="189" t="str">
        <f>IF('2'!K48="مالی",1,"0")</f>
        <v>0</v>
      </c>
      <c r="AL49" s="189" t="str">
        <f>IF('2'!K48="تخصصی",1,"0")</f>
        <v>0</v>
      </c>
      <c r="AM49" s="189" t="str">
        <f>IF('2'!K48="بازار",1,"0")</f>
        <v>0</v>
      </c>
      <c r="AN49" s="189" t="str">
        <f>IF('2'!K48="فنی",1,"0")</f>
        <v>0</v>
      </c>
      <c r="AO49" s="189" t="str">
        <f>IF('2'!K48="اداری",1,"0")</f>
        <v>0</v>
      </c>
    </row>
    <row r="50" spans="1:44" ht="20.25" customHeight="1">
      <c r="A50" s="260">
        <f>'6'!R11</f>
        <v>0</v>
      </c>
      <c r="B50" s="261">
        <f>'6'!H11</f>
        <v>0</v>
      </c>
      <c r="C50" s="261">
        <f>'6'!B11:D11</f>
        <v>0</v>
      </c>
      <c r="D50" s="261">
        <f>'6'!W11</f>
        <v>0</v>
      </c>
      <c r="E50" s="954"/>
      <c r="F50" s="955"/>
      <c r="AI50" s="189" t="str">
        <f>IF('2'!L49="بیمه شده",1,"0")</f>
        <v>0</v>
      </c>
      <c r="AJ50" s="189" t="str">
        <f>IF('2'!I49="تمام وقت",1,"0")</f>
        <v>0</v>
      </c>
      <c r="AK50" s="189" t="str">
        <f>IF('2'!K49="مالی",1,"0")</f>
        <v>0</v>
      </c>
      <c r="AL50" s="189" t="str">
        <f>IF('2'!K49="تخصصی",1,"0")</f>
        <v>0</v>
      </c>
      <c r="AM50" s="189" t="str">
        <f>IF('2'!K49="بازار",1,"0")</f>
        <v>0</v>
      </c>
      <c r="AN50" s="189" t="str">
        <f>IF('2'!K49="فنی",1,"0")</f>
        <v>0</v>
      </c>
      <c r="AO50" s="189" t="str">
        <f>IF('2'!K49="اداری",1,"0")</f>
        <v>0</v>
      </c>
    </row>
    <row r="51" spans="1:44" ht="20.25" customHeight="1">
      <c r="A51" s="260">
        <f>'6'!R12</f>
        <v>0</v>
      </c>
      <c r="B51" s="261">
        <f>'6'!H12</f>
        <v>0</v>
      </c>
      <c r="C51" s="261">
        <f>'6'!B12:D12</f>
        <v>0</v>
      </c>
      <c r="D51" s="261">
        <f>'6'!W12</f>
        <v>0</v>
      </c>
      <c r="E51" s="954"/>
      <c r="F51" s="955"/>
      <c r="AI51" s="189" t="str">
        <f>IF('2'!L50="بیمه شده",1,"0")</f>
        <v>0</v>
      </c>
      <c r="AJ51" s="189" t="str">
        <f>IF('2'!I50="تمام وقت",1,"0")</f>
        <v>0</v>
      </c>
      <c r="AK51" s="189" t="str">
        <f>IF('2'!K50="مالی",1,"0")</f>
        <v>0</v>
      </c>
      <c r="AL51" s="189" t="str">
        <f>IF('2'!K50="تخصصی",1,"0")</f>
        <v>0</v>
      </c>
      <c r="AM51" s="189" t="str">
        <f>IF('2'!K50="بازار",1,"0")</f>
        <v>0</v>
      </c>
      <c r="AN51" s="189" t="str">
        <f>IF('2'!K50="فنی",1,"0")</f>
        <v>0</v>
      </c>
      <c r="AO51" s="189" t="str">
        <f>IF('2'!K50="اداری",1,"0")</f>
        <v>0</v>
      </c>
    </row>
    <row r="52" spans="1:44" ht="20.25" customHeight="1">
      <c r="A52" s="260">
        <f>'6'!R13</f>
        <v>0</v>
      </c>
      <c r="B52" s="261">
        <f>'6'!H13</f>
        <v>0</v>
      </c>
      <c r="C52" s="261">
        <f>'6'!B13:D13</f>
        <v>0</v>
      </c>
      <c r="D52" s="261">
        <f>'6'!W13</f>
        <v>0</v>
      </c>
      <c r="E52" s="954"/>
      <c r="F52" s="955"/>
      <c r="AI52" s="189" t="str">
        <f>IF('2'!L51="بیمه شده",1,"0")</f>
        <v>0</v>
      </c>
      <c r="AJ52" s="189" t="str">
        <f>IF('2'!I51="تمام وقت",1,"0")</f>
        <v>0</v>
      </c>
      <c r="AK52" s="189" t="str">
        <f>IF('2'!K51="مالی",1,"0")</f>
        <v>0</v>
      </c>
      <c r="AL52" s="189" t="str">
        <f>IF('2'!K51="تخصصی",1,"0")</f>
        <v>0</v>
      </c>
      <c r="AM52" s="189" t="str">
        <f>IF('2'!K51="بازار",1,"0")</f>
        <v>0</v>
      </c>
      <c r="AN52" s="189" t="str">
        <f>IF('2'!K51="فنی",1,"0")</f>
        <v>0</v>
      </c>
      <c r="AO52" s="189" t="str">
        <f>IF('2'!K51="اداری",1,"0")</f>
        <v>0</v>
      </c>
    </row>
    <row r="53" spans="1:44" ht="20.25" customHeight="1">
      <c r="A53" s="260">
        <f>'6'!R14</f>
        <v>0</v>
      </c>
      <c r="B53" s="261">
        <f>'6'!H14</f>
        <v>0</v>
      </c>
      <c r="C53" s="261">
        <f>'6'!B14:D14</f>
        <v>0</v>
      </c>
      <c r="D53" s="261">
        <f>'6'!W14</f>
        <v>0</v>
      </c>
      <c r="E53" s="954"/>
      <c r="F53" s="955"/>
      <c r="AI53" s="189" t="str">
        <f>IF('2'!L52="بیمه شده",1,"0")</f>
        <v>0</v>
      </c>
      <c r="AJ53" s="189" t="str">
        <f>IF('2'!I52="تمام وقت",1,"0")</f>
        <v>0</v>
      </c>
      <c r="AK53" s="189" t="str">
        <f>IF('2'!K52="مالی",1,"0")</f>
        <v>0</v>
      </c>
      <c r="AL53" s="189" t="str">
        <f>IF('2'!K52="تخصصی",1,"0")</f>
        <v>0</v>
      </c>
      <c r="AM53" s="189" t="str">
        <f>IF('2'!K52="بازار",1,"0")</f>
        <v>0</v>
      </c>
      <c r="AN53" s="189" t="str">
        <f>IF('2'!K52="فنی",1,"0")</f>
        <v>0</v>
      </c>
      <c r="AO53" s="189" t="str">
        <f>IF('2'!K52="اداری",1,"0")</f>
        <v>0</v>
      </c>
    </row>
    <row r="54" spans="1:44" ht="20.25" customHeight="1">
      <c r="A54" s="260">
        <f>'6'!R15</f>
        <v>0</v>
      </c>
      <c r="B54" s="261">
        <f>'6'!H15</f>
        <v>0</v>
      </c>
      <c r="C54" s="261">
        <f>'6'!B15:D15</f>
        <v>0</v>
      </c>
      <c r="D54" s="261">
        <f>'6'!W15</f>
        <v>0</v>
      </c>
      <c r="E54" s="954"/>
      <c r="F54" s="955"/>
      <c r="AI54" s="189" t="str">
        <f>IF('2'!L53="بیمه شده",1,"0")</f>
        <v>0</v>
      </c>
      <c r="AJ54" s="189" t="str">
        <f>IF('2'!I53="تمام وقت",1,"0")</f>
        <v>0</v>
      </c>
      <c r="AK54" s="189" t="str">
        <f>IF('2'!K53="مالی",1,"0")</f>
        <v>0</v>
      </c>
      <c r="AL54" s="189" t="str">
        <f>IF('2'!K53="تخصصی",1,"0")</f>
        <v>0</v>
      </c>
      <c r="AM54" s="189" t="str">
        <f>IF('2'!K53="بازار",1,"0")</f>
        <v>0</v>
      </c>
      <c r="AN54" s="189" t="str">
        <f>IF('2'!K53="فنی",1,"0")</f>
        <v>0</v>
      </c>
      <c r="AO54" s="189" t="str">
        <f>IF('2'!K53="اداری",1,"0")</f>
        <v>0</v>
      </c>
    </row>
    <row r="55" spans="1:44" ht="20.25" customHeight="1">
      <c r="A55" s="260">
        <f>'6'!R16</f>
        <v>0</v>
      </c>
      <c r="B55" s="261">
        <f>'6'!H16</f>
        <v>0</v>
      </c>
      <c r="C55" s="261">
        <f>'6'!B16:D16</f>
        <v>0</v>
      </c>
      <c r="D55" s="261">
        <f>'6'!W16</f>
        <v>0</v>
      </c>
      <c r="E55" s="954"/>
      <c r="F55" s="955"/>
      <c r="AI55" s="189">
        <f t="shared" ref="AI55" si="0">SUM(AI4:AI54)</f>
        <v>0</v>
      </c>
      <c r="AJ55" s="189">
        <f>SUM(AJ4:AJ54)</f>
        <v>0</v>
      </c>
      <c r="AK55" s="189">
        <f>SUM(AK4:AK54)</f>
        <v>0</v>
      </c>
      <c r="AL55" s="189">
        <f t="shared" ref="AL55:AO55" si="1">SUM(AL4:AL54)</f>
        <v>0</v>
      </c>
      <c r="AM55" s="189">
        <f t="shared" si="1"/>
        <v>0</v>
      </c>
      <c r="AN55" s="189">
        <f t="shared" si="1"/>
        <v>0</v>
      </c>
      <c r="AO55" s="189">
        <f t="shared" si="1"/>
        <v>0</v>
      </c>
    </row>
    <row r="56" spans="1:44" ht="20.25" customHeight="1">
      <c r="A56" s="260">
        <f>'6'!R17</f>
        <v>0</v>
      </c>
      <c r="B56" s="261">
        <f>'6'!H17</f>
        <v>0</v>
      </c>
      <c r="C56" s="261">
        <f>'6'!B17:D17</f>
        <v>0</v>
      </c>
      <c r="D56" s="261">
        <f>'6'!W17</f>
        <v>0</v>
      </c>
      <c r="E56" s="954"/>
      <c r="F56" s="955"/>
      <c r="AK56" s="188"/>
      <c r="AL56" s="188"/>
    </row>
    <row r="57" spans="1:44" ht="20.25" customHeight="1">
      <c r="A57" s="260">
        <f>'6'!R18</f>
        <v>0</v>
      </c>
      <c r="B57" s="261">
        <f>'6'!H18</f>
        <v>0</v>
      </c>
      <c r="C57" s="261">
        <f>'6'!B18:D18</f>
        <v>0</v>
      </c>
      <c r="D57" s="261">
        <f>'6'!W18</f>
        <v>0</v>
      </c>
      <c r="E57" s="954"/>
      <c r="F57" s="955"/>
      <c r="AK57" s="188"/>
      <c r="AL57" s="188"/>
    </row>
    <row r="58" spans="1:44" ht="20.25" customHeight="1" thickBot="1">
      <c r="A58" s="262">
        <f>'6'!R19</f>
        <v>0</v>
      </c>
      <c r="B58" s="263">
        <f>'6'!H19</f>
        <v>0</v>
      </c>
      <c r="C58" s="263">
        <f>'6'!B19:D19</f>
        <v>0</v>
      </c>
      <c r="D58" s="263">
        <f>'6'!W19</f>
        <v>0</v>
      </c>
      <c r="E58" s="948"/>
      <c r="F58" s="949"/>
      <c r="AK58" s="188"/>
      <c r="AL58" s="188"/>
    </row>
    <row r="59" spans="1:44" ht="11.25" customHeight="1" thickBot="1">
      <c r="A59" s="950"/>
      <c r="B59" s="950"/>
      <c r="C59" s="246"/>
      <c r="D59" s="246"/>
      <c r="E59" s="246"/>
      <c r="F59" s="246"/>
      <c r="AK59" s="188"/>
      <c r="AL59" s="188"/>
    </row>
    <row r="60" spans="1:44" ht="36">
      <c r="A60" s="951" t="s">
        <v>381</v>
      </c>
      <c r="B60" s="952"/>
      <c r="C60" s="952"/>
      <c r="D60" s="952"/>
      <c r="E60" s="952"/>
      <c r="F60" s="953"/>
      <c r="AK60" s="214" t="s">
        <v>354</v>
      </c>
      <c r="AL60" s="214" t="s">
        <v>355</v>
      </c>
      <c r="AM60" s="214" t="s">
        <v>356</v>
      </c>
      <c r="AN60" s="214" t="s">
        <v>357</v>
      </c>
      <c r="AO60" s="214" t="s">
        <v>358</v>
      </c>
      <c r="AP60" s="214" t="s">
        <v>375</v>
      </c>
    </row>
    <row r="61" spans="1:44" ht="24" customHeight="1">
      <c r="A61" s="275" t="s">
        <v>377</v>
      </c>
      <c r="B61" s="264" t="s">
        <v>382</v>
      </c>
      <c r="C61" s="264" t="s">
        <v>376</v>
      </c>
      <c r="D61" s="264" t="s">
        <v>380</v>
      </c>
      <c r="E61" s="264" t="s">
        <v>378</v>
      </c>
      <c r="F61" s="265" t="s">
        <v>379</v>
      </c>
      <c r="AK61" s="213">
        <f>AL55</f>
        <v>0</v>
      </c>
      <c r="AL61" s="213">
        <f>AN55</f>
        <v>0</v>
      </c>
      <c r="AM61" s="213">
        <f>AO55</f>
        <v>0</v>
      </c>
      <c r="AN61" s="213">
        <f>AM55</f>
        <v>0</v>
      </c>
      <c r="AO61" s="213">
        <f>AK55</f>
        <v>0</v>
      </c>
      <c r="AP61" s="213">
        <f>SUM(AK61:AO61)</f>
        <v>0</v>
      </c>
    </row>
    <row r="62" spans="1:44" ht="45">
      <c r="A62" s="276" t="str">
        <f>'3'!B5</f>
        <v>عنوان محصول شماره 1</v>
      </c>
      <c r="B62" s="274">
        <f>'3'!P5</f>
        <v>0</v>
      </c>
      <c r="C62" s="266">
        <f>'3'!C5</f>
        <v>0</v>
      </c>
      <c r="D62" s="266">
        <f>'3'!E5</f>
        <v>0</v>
      </c>
      <c r="E62" s="266">
        <f>'3'!F5</f>
        <v>0</v>
      </c>
      <c r="F62" s="267">
        <f>'3'!I5</f>
        <v>0</v>
      </c>
      <c r="AK62" s="188"/>
      <c r="AL62" s="188"/>
      <c r="AO62" s="241"/>
      <c r="AP62" s="188"/>
    </row>
    <row r="63" spans="1:44" ht="45">
      <c r="A63" s="276" t="str">
        <f>'3'!B6</f>
        <v>عنوان محصول شماره 2</v>
      </c>
      <c r="B63" s="274">
        <f>'3'!P6</f>
        <v>0</v>
      </c>
      <c r="C63" s="266">
        <f>'3'!C6</f>
        <v>0</v>
      </c>
      <c r="D63" s="266">
        <f>'3'!E6</f>
        <v>0</v>
      </c>
      <c r="E63" s="266">
        <f>'3'!F6</f>
        <v>0</v>
      </c>
      <c r="F63" s="267">
        <f>'3'!I6</f>
        <v>0</v>
      </c>
      <c r="AK63" s="188"/>
      <c r="AL63" s="188"/>
      <c r="AO63" s="241"/>
      <c r="AP63" s="188"/>
    </row>
    <row r="64" spans="1:44" ht="45">
      <c r="A64" s="276" t="str">
        <f>'3'!B7</f>
        <v>عنوان محصول شماره 3</v>
      </c>
      <c r="B64" s="274">
        <f>'3'!P7</f>
        <v>0</v>
      </c>
      <c r="C64" s="266">
        <f>'3'!C7</f>
        <v>0</v>
      </c>
      <c r="D64" s="266">
        <f>'3'!E7</f>
        <v>0</v>
      </c>
      <c r="E64" s="266">
        <f>'3'!F7</f>
        <v>0</v>
      </c>
      <c r="F64" s="267">
        <f>'3'!I7</f>
        <v>0</v>
      </c>
      <c r="AK64" s="212" t="s">
        <v>362</v>
      </c>
      <c r="AL64" s="212" t="s">
        <v>363</v>
      </c>
      <c r="AM64" s="212" t="s">
        <v>361</v>
      </c>
      <c r="AN64" s="212" t="s">
        <v>360</v>
      </c>
      <c r="AO64" s="212" t="s">
        <v>364</v>
      </c>
      <c r="AP64" s="212" t="s">
        <v>365</v>
      </c>
      <c r="AQ64" s="241"/>
      <c r="AR64" s="188"/>
    </row>
    <row r="65" spans="1:44" ht="45">
      <c r="A65" s="276" t="str">
        <f>'3'!B8</f>
        <v>عنوان محصول شماره 4</v>
      </c>
      <c r="B65" s="274">
        <f>'3'!P8</f>
        <v>0</v>
      </c>
      <c r="C65" s="266">
        <f>'3'!C8</f>
        <v>0</v>
      </c>
      <c r="D65" s="266">
        <f>'3'!E8</f>
        <v>0</v>
      </c>
      <c r="E65" s="266">
        <f>'3'!F8</f>
        <v>0</v>
      </c>
      <c r="F65" s="267">
        <f>'3'!I8</f>
        <v>0</v>
      </c>
      <c r="AK65" s="242">
        <f>'3'!F35</f>
        <v>0</v>
      </c>
      <c r="AL65" s="242">
        <f>'3'!I35</f>
        <v>0</v>
      </c>
      <c r="AM65" s="190">
        <f>'3'!H35</f>
        <v>0</v>
      </c>
      <c r="AN65" s="190">
        <f>'3'!K35</f>
        <v>0</v>
      </c>
      <c r="AO65" s="242">
        <f>'3'!G35</f>
        <v>0</v>
      </c>
      <c r="AP65" s="242">
        <f>'3'!J35</f>
        <v>0</v>
      </c>
      <c r="AQ65" s="241"/>
      <c r="AR65" s="188"/>
    </row>
    <row r="66" spans="1:44" ht="45">
      <c r="A66" s="276" t="str">
        <f>'3'!B9</f>
        <v>عنوان محصول شماره 5</v>
      </c>
      <c r="B66" s="274">
        <f>'3'!P9</f>
        <v>0</v>
      </c>
      <c r="C66" s="266">
        <f>'3'!C9</f>
        <v>0</v>
      </c>
      <c r="D66" s="266">
        <f>'3'!E9</f>
        <v>0</v>
      </c>
      <c r="E66" s="266">
        <f>'3'!F9</f>
        <v>0</v>
      </c>
      <c r="F66" s="267">
        <f>'3'!I9</f>
        <v>0</v>
      </c>
      <c r="AK66" s="188"/>
      <c r="AL66" s="188"/>
      <c r="AO66" s="241"/>
      <c r="AP66" s="188"/>
    </row>
    <row r="67" spans="1:44" ht="45">
      <c r="A67" s="276" t="str">
        <f>'3'!B10</f>
        <v>عنوان محصول شماره 6</v>
      </c>
      <c r="B67" s="274">
        <f>'3'!P10</f>
        <v>0</v>
      </c>
      <c r="C67" s="266">
        <f>'3'!C10</f>
        <v>0</v>
      </c>
      <c r="D67" s="266">
        <f>'3'!E10</f>
        <v>0</v>
      </c>
      <c r="E67" s="266">
        <f>'3'!F10</f>
        <v>0</v>
      </c>
      <c r="F67" s="267">
        <f>'3'!I10</f>
        <v>0</v>
      </c>
      <c r="AK67" s="188"/>
      <c r="AL67" s="188"/>
    </row>
    <row r="68" spans="1:44" ht="45">
      <c r="A68" s="276" t="str">
        <f>'3'!B11</f>
        <v>عنوان محصول شماره 7</v>
      </c>
      <c r="B68" s="274">
        <f>'3'!P11</f>
        <v>0</v>
      </c>
      <c r="C68" s="266">
        <f>'3'!C11</f>
        <v>0</v>
      </c>
      <c r="D68" s="266">
        <f>'3'!E11</f>
        <v>0</v>
      </c>
      <c r="E68" s="266">
        <f>'3'!F11</f>
        <v>0</v>
      </c>
      <c r="F68" s="267">
        <f>'3'!I11</f>
        <v>0</v>
      </c>
      <c r="AK68" s="188"/>
      <c r="AL68" s="188"/>
    </row>
    <row r="69" spans="1:44" ht="45">
      <c r="A69" s="276" t="str">
        <f>'3'!B12</f>
        <v>عنوان محصول شماره ۸</v>
      </c>
      <c r="B69" s="274">
        <f>'3'!P12</f>
        <v>0</v>
      </c>
      <c r="C69" s="266">
        <f>'3'!C12</f>
        <v>0</v>
      </c>
      <c r="D69" s="266">
        <f>'3'!E12</f>
        <v>0</v>
      </c>
      <c r="E69" s="266">
        <f>'3'!F12</f>
        <v>0</v>
      </c>
      <c r="F69" s="267">
        <f>'3'!I12</f>
        <v>0</v>
      </c>
      <c r="AK69" s="212" t="s">
        <v>370</v>
      </c>
      <c r="AL69" s="212" t="s">
        <v>371</v>
      </c>
      <c r="AM69" s="244" t="s">
        <v>373</v>
      </c>
      <c r="AN69" s="244" t="s">
        <v>372</v>
      </c>
      <c r="AO69" s="244" t="s">
        <v>375</v>
      </c>
    </row>
    <row r="70" spans="1:44" ht="45">
      <c r="A70" s="276" t="str">
        <f>'3'!B13</f>
        <v>عنوان محصول شماره ۹</v>
      </c>
      <c r="B70" s="274">
        <f>'3'!P13</f>
        <v>0</v>
      </c>
      <c r="C70" s="266">
        <f>'3'!C13</f>
        <v>0</v>
      </c>
      <c r="D70" s="266">
        <f>'3'!E13</f>
        <v>0</v>
      </c>
      <c r="E70" s="266">
        <f>'3'!F13</f>
        <v>0</v>
      </c>
      <c r="F70" s="267">
        <f>'3'!I13</f>
        <v>0</v>
      </c>
      <c r="AK70" s="189">
        <f>AI55</f>
        <v>0</v>
      </c>
      <c r="AL70" s="189">
        <f>AO70-AK70</f>
        <v>0</v>
      </c>
      <c r="AM70" s="245">
        <f>AJ55</f>
        <v>0</v>
      </c>
      <c r="AN70" s="245">
        <f>AP61-AM70</f>
        <v>0</v>
      </c>
      <c r="AO70" s="245">
        <f>AP61</f>
        <v>0</v>
      </c>
    </row>
    <row r="71" spans="1:44" ht="45">
      <c r="A71" s="276" t="str">
        <f>'3'!B14</f>
        <v>عنوان محصول شماره ۱۰</v>
      </c>
      <c r="B71" s="274">
        <f>'3'!P14</f>
        <v>0</v>
      </c>
      <c r="C71" s="266">
        <f>'3'!C14</f>
        <v>0</v>
      </c>
      <c r="D71" s="266">
        <f>'3'!E14</f>
        <v>0</v>
      </c>
      <c r="E71" s="266">
        <f>'3'!F14</f>
        <v>0</v>
      </c>
      <c r="F71" s="267">
        <f>'3'!I14</f>
        <v>0</v>
      </c>
      <c r="AK71" s="188"/>
      <c r="AL71" s="188"/>
    </row>
    <row r="72" spans="1:44" ht="45">
      <c r="A72" s="276" t="str">
        <f>'3'!B15</f>
        <v>عنوان محصول شماره ۱۱</v>
      </c>
      <c r="B72" s="274">
        <f>'3'!P15</f>
        <v>0</v>
      </c>
      <c r="C72" s="266">
        <f>'3'!C15</f>
        <v>0</v>
      </c>
      <c r="D72" s="266">
        <f>'3'!E15</f>
        <v>0</v>
      </c>
      <c r="E72" s="266">
        <f>'3'!F15</f>
        <v>0</v>
      </c>
      <c r="F72" s="267">
        <f>'3'!I15</f>
        <v>0</v>
      </c>
      <c r="AK72" s="188"/>
      <c r="AL72" s="188"/>
    </row>
    <row r="73" spans="1:44" ht="45">
      <c r="A73" s="276" t="str">
        <f>'3'!B16</f>
        <v>عنوان محصول شماره ۱۲</v>
      </c>
      <c r="B73" s="274">
        <f>'3'!P16</f>
        <v>0</v>
      </c>
      <c r="C73" s="266">
        <f>'3'!C16</f>
        <v>0</v>
      </c>
      <c r="D73" s="266">
        <f>'3'!E16</f>
        <v>0</v>
      </c>
      <c r="E73" s="266">
        <f>'3'!F16</f>
        <v>0</v>
      </c>
      <c r="F73" s="267">
        <f>'3'!I16</f>
        <v>0</v>
      </c>
      <c r="AK73" s="188"/>
      <c r="AL73" s="188"/>
    </row>
    <row r="74" spans="1:44" ht="45">
      <c r="A74" s="276" t="str">
        <f>'3'!B17</f>
        <v>عنوان محصول شماره ۱۳</v>
      </c>
      <c r="B74" s="274">
        <f>'3'!P17</f>
        <v>0</v>
      </c>
      <c r="C74" s="266">
        <f>'3'!C17</f>
        <v>0</v>
      </c>
      <c r="D74" s="266">
        <f>'3'!E17</f>
        <v>0</v>
      </c>
      <c r="E74" s="266">
        <f>'3'!F17</f>
        <v>0</v>
      </c>
      <c r="F74" s="267">
        <f>'3'!I17</f>
        <v>0</v>
      </c>
      <c r="AK74" s="188"/>
      <c r="AL74" s="188"/>
    </row>
    <row r="75" spans="1:44" ht="45">
      <c r="A75" s="276" t="str">
        <f>'3'!B18</f>
        <v>عنوان محصول شماره ۱۴</v>
      </c>
      <c r="B75" s="274">
        <f>'3'!P18</f>
        <v>0</v>
      </c>
      <c r="C75" s="266">
        <f>'3'!C18</f>
        <v>0</v>
      </c>
      <c r="D75" s="266">
        <f>'3'!E18</f>
        <v>0</v>
      </c>
      <c r="E75" s="266">
        <f>'3'!F18</f>
        <v>0</v>
      </c>
      <c r="F75" s="267">
        <f>'3'!I18</f>
        <v>0</v>
      </c>
      <c r="AK75" s="188"/>
      <c r="AL75" s="188"/>
    </row>
    <row r="76" spans="1:44" ht="45.75" thickBot="1">
      <c r="A76" s="277" t="str">
        <f>'3'!B19</f>
        <v>عنوان محصول شماره ۱۵</v>
      </c>
      <c r="B76" s="278">
        <f>'3'!P19</f>
        <v>0</v>
      </c>
      <c r="C76" s="268">
        <f>'3'!C19</f>
        <v>0</v>
      </c>
      <c r="D76" s="268">
        <f>'3'!E19</f>
        <v>0</v>
      </c>
      <c r="E76" s="268">
        <f>'3'!F19</f>
        <v>0</v>
      </c>
      <c r="F76" s="269">
        <f>'3'!I19</f>
        <v>0</v>
      </c>
      <c r="AK76" s="188"/>
      <c r="AL76" s="188"/>
    </row>
    <row r="77" spans="1:44">
      <c r="AK77" s="188"/>
      <c r="AL77" s="188"/>
    </row>
    <row r="78" spans="1:44">
      <c r="AK78" s="188"/>
      <c r="AL78" s="188"/>
      <c r="AN78" s="12"/>
      <c r="AP78" s="12"/>
    </row>
    <row r="79" spans="1:44">
      <c r="AK79" s="188"/>
      <c r="AL79" s="12"/>
      <c r="AN79" s="12"/>
      <c r="AP79" s="12"/>
      <c r="AQ79" s="12"/>
    </row>
    <row r="80" spans="1:44">
      <c r="AK80" s="188"/>
      <c r="AL80" s="243"/>
      <c r="AN80" s="12"/>
      <c r="AP80" s="12"/>
      <c r="AQ80" s="243"/>
    </row>
    <row r="81" spans="37:43">
      <c r="AK81" s="188"/>
      <c r="AL81" s="12"/>
      <c r="AN81" s="12"/>
      <c r="AP81" s="12"/>
    </row>
    <row r="82" spans="37:43">
      <c r="AK82" s="188"/>
      <c r="AL82" s="12"/>
      <c r="AM82" s="12"/>
      <c r="AN82" s="12"/>
      <c r="AO82" s="12"/>
      <c r="AP82" s="12"/>
      <c r="AQ82" s="12"/>
    </row>
    <row r="83" spans="37:43">
      <c r="AK83" s="188"/>
      <c r="AL83" s="243"/>
      <c r="AM83" s="243"/>
      <c r="AN83" s="243"/>
      <c r="AO83" s="243"/>
      <c r="AP83" s="243"/>
      <c r="AQ83" s="12"/>
    </row>
    <row r="84" spans="37:43">
      <c r="AK84" s="188"/>
      <c r="AL84" s="243"/>
      <c r="AM84" s="243"/>
      <c r="AN84" s="243"/>
      <c r="AO84" s="243"/>
      <c r="AP84" s="243"/>
      <c r="AQ84" s="12"/>
    </row>
    <row r="85" spans="37:43">
      <c r="AK85" s="188"/>
      <c r="AL85" s="243"/>
      <c r="AM85" s="243"/>
      <c r="AN85" s="243"/>
      <c r="AO85" s="243"/>
      <c r="AP85" s="243"/>
      <c r="AQ85" s="12"/>
    </row>
    <row r="86" spans="37:43">
      <c r="AK86" s="188"/>
      <c r="AL86" s="243"/>
      <c r="AM86" s="243"/>
      <c r="AN86" s="243"/>
      <c r="AO86" s="243"/>
      <c r="AP86" s="243"/>
      <c r="AQ86" s="12"/>
    </row>
    <row r="87" spans="37:43">
      <c r="AK87" s="188"/>
      <c r="AL87" s="243"/>
      <c r="AM87" s="243"/>
      <c r="AN87" s="243"/>
      <c r="AO87" s="243"/>
      <c r="AP87" s="243"/>
      <c r="AQ87" s="12"/>
    </row>
    <row r="88" spans="37:43">
      <c r="AK88" s="188"/>
      <c r="AL88" s="243"/>
      <c r="AM88" s="243"/>
      <c r="AN88" s="243"/>
      <c r="AO88" s="243"/>
      <c r="AP88" s="243"/>
      <c r="AQ88" s="12"/>
    </row>
    <row r="89" spans="37:43">
      <c r="AK89" s="188"/>
      <c r="AL89" s="243"/>
      <c r="AM89" s="243"/>
      <c r="AN89" s="243"/>
      <c r="AO89" s="243"/>
      <c r="AP89" s="243"/>
      <c r="AQ89" s="12"/>
    </row>
    <row r="90" spans="37:43">
      <c r="AK90" s="188"/>
      <c r="AL90" s="243"/>
      <c r="AM90" s="243"/>
      <c r="AN90" s="243"/>
      <c r="AO90" s="243"/>
      <c r="AP90" s="243"/>
      <c r="AQ90" s="12"/>
    </row>
    <row r="91" spans="37:43">
      <c r="AK91" s="188"/>
      <c r="AL91" s="243"/>
      <c r="AM91" s="243"/>
      <c r="AN91" s="243"/>
      <c r="AO91" s="243"/>
      <c r="AP91" s="243"/>
      <c r="AQ91" s="12"/>
    </row>
    <row r="92" spans="37:43">
      <c r="AK92" s="188"/>
      <c r="AL92" s="243"/>
      <c r="AM92" s="243"/>
      <c r="AN92" s="243"/>
      <c r="AO92" s="243"/>
      <c r="AP92" s="243"/>
      <c r="AQ92" s="12"/>
    </row>
    <row r="93" spans="37:43">
      <c r="AK93" s="188"/>
      <c r="AL93" s="188"/>
    </row>
    <row r="94" spans="37:43">
      <c r="AK94" s="188"/>
      <c r="AL94" s="188"/>
    </row>
    <row r="95" spans="37:43">
      <c r="AK95" s="188"/>
      <c r="AL95" s="188"/>
    </row>
    <row r="96" spans="37:43">
      <c r="AK96" s="188"/>
      <c r="AL96" s="188"/>
    </row>
    <row r="97" spans="37:38">
      <c r="AK97" s="188"/>
      <c r="AL97" s="188"/>
    </row>
    <row r="98" spans="37:38">
      <c r="AK98" s="188"/>
      <c r="AL98" s="188"/>
    </row>
    <row r="99" spans="37:38">
      <c r="AK99" s="188"/>
      <c r="AL99" s="188"/>
    </row>
    <row r="100" spans="37:38">
      <c r="AK100" s="188"/>
      <c r="AL100" s="188"/>
    </row>
    <row r="101" spans="37:38">
      <c r="AK101" s="188"/>
      <c r="AL101" s="188"/>
    </row>
    <row r="102" spans="37:38">
      <c r="AK102" s="188"/>
      <c r="AL102" s="188"/>
    </row>
    <row r="103" spans="37:38">
      <c r="AK103" s="188"/>
      <c r="AL103" s="188"/>
    </row>
    <row r="104" spans="37:38">
      <c r="AK104" s="188"/>
      <c r="AL104" s="188"/>
    </row>
    <row r="105" spans="37:38">
      <c r="AK105" s="188"/>
      <c r="AL105" s="188"/>
    </row>
    <row r="106" spans="37:38">
      <c r="AK106" s="188"/>
      <c r="AL106" s="188"/>
    </row>
    <row r="107" spans="37:38">
      <c r="AK107" s="188"/>
      <c r="AL107" s="188"/>
    </row>
    <row r="108" spans="37:38">
      <c r="AK108" s="188"/>
      <c r="AL108" s="188"/>
    </row>
    <row r="109" spans="37:38">
      <c r="AK109" s="188"/>
      <c r="AL109" s="188"/>
    </row>
    <row r="110" spans="37:38">
      <c r="AK110" s="188"/>
      <c r="AL110" s="188"/>
    </row>
    <row r="111" spans="37:38">
      <c r="AK111" s="188"/>
      <c r="AL111" s="188"/>
    </row>
    <row r="112" spans="37:38">
      <c r="AK112" s="188"/>
      <c r="AL112" s="188"/>
    </row>
    <row r="113" spans="37:38">
      <c r="AK113" s="188"/>
      <c r="AL113" s="188"/>
    </row>
    <row r="114" spans="37:38">
      <c r="AK114" s="188"/>
      <c r="AL114" s="188"/>
    </row>
    <row r="115" spans="37:38">
      <c r="AK115" s="188"/>
      <c r="AL115" s="188"/>
    </row>
    <row r="116" spans="37:38">
      <c r="AK116" s="188"/>
      <c r="AL116" s="188"/>
    </row>
    <row r="117" spans="37:38">
      <c r="AK117" s="188"/>
      <c r="AL117" s="188"/>
    </row>
    <row r="118" spans="37:38">
      <c r="AK118" s="188"/>
      <c r="AL118" s="188"/>
    </row>
    <row r="119" spans="37:38">
      <c r="AK119" s="188"/>
      <c r="AL119" s="188"/>
    </row>
    <row r="120" spans="37:38">
      <c r="AK120" s="188"/>
      <c r="AL120" s="188"/>
    </row>
    <row r="121" spans="37:38">
      <c r="AK121" s="188"/>
      <c r="AL121" s="188"/>
    </row>
    <row r="122" spans="37:38">
      <c r="AK122" s="188"/>
      <c r="AL122" s="188"/>
    </row>
    <row r="123" spans="37:38">
      <c r="AK123" s="188"/>
      <c r="AL123" s="188"/>
    </row>
    <row r="124" spans="37:38">
      <c r="AK124" s="188"/>
      <c r="AL124" s="188"/>
    </row>
    <row r="125" spans="37:38">
      <c r="AK125" s="188"/>
      <c r="AL125" s="188"/>
    </row>
    <row r="126" spans="37:38">
      <c r="AK126" s="188"/>
      <c r="AL126" s="188"/>
    </row>
    <row r="127" spans="37:38">
      <c r="AK127" s="188"/>
      <c r="AL127" s="188"/>
    </row>
    <row r="128" spans="37:38">
      <c r="AK128" s="188"/>
      <c r="AL128" s="188"/>
    </row>
    <row r="129" spans="37:38">
      <c r="AK129" s="188"/>
      <c r="AL129" s="188"/>
    </row>
    <row r="130" spans="37:38">
      <c r="AK130" s="188"/>
      <c r="AL130" s="188"/>
    </row>
    <row r="131" spans="37:38">
      <c r="AK131" s="188"/>
      <c r="AL131" s="188"/>
    </row>
    <row r="132" spans="37:38">
      <c r="AK132" s="188"/>
      <c r="AL132" s="188"/>
    </row>
    <row r="133" spans="37:38">
      <c r="AK133" s="188"/>
      <c r="AL133" s="188"/>
    </row>
    <row r="134" spans="37:38">
      <c r="AK134" s="188"/>
      <c r="AL134" s="188"/>
    </row>
    <row r="135" spans="37:38">
      <c r="AK135" s="188"/>
      <c r="AL135" s="188"/>
    </row>
    <row r="136" spans="37:38">
      <c r="AK136" s="188"/>
      <c r="AL136" s="188"/>
    </row>
    <row r="137" spans="37:38">
      <c r="AK137" s="188"/>
      <c r="AL137" s="188"/>
    </row>
    <row r="138" spans="37:38">
      <c r="AK138" s="188"/>
      <c r="AL138" s="188"/>
    </row>
    <row r="139" spans="37:38">
      <c r="AK139" s="188"/>
      <c r="AL139" s="188"/>
    </row>
    <row r="140" spans="37:38">
      <c r="AK140" s="188"/>
      <c r="AL140" s="188"/>
    </row>
    <row r="141" spans="37:38">
      <c r="AK141" s="188"/>
      <c r="AL141" s="188"/>
    </row>
    <row r="142" spans="37:38">
      <c r="AK142" s="188"/>
      <c r="AL142" s="188"/>
    </row>
    <row r="143" spans="37:38">
      <c r="AK143" s="188"/>
      <c r="AL143" s="188"/>
    </row>
    <row r="144" spans="37:38">
      <c r="AK144" s="188"/>
      <c r="AL144" s="188"/>
    </row>
    <row r="145" spans="37:38">
      <c r="AK145" s="188"/>
      <c r="AL145" s="188"/>
    </row>
    <row r="146" spans="37:38">
      <c r="AK146" s="188"/>
      <c r="AL146" s="188"/>
    </row>
    <row r="147" spans="37:38">
      <c r="AK147" s="188"/>
      <c r="AL147" s="188"/>
    </row>
    <row r="148" spans="37:38">
      <c r="AK148" s="188"/>
      <c r="AL148" s="188"/>
    </row>
    <row r="149" spans="37:38">
      <c r="AK149" s="188"/>
      <c r="AL149" s="188"/>
    </row>
    <row r="150" spans="37:38">
      <c r="AK150" s="188"/>
      <c r="AL150" s="188"/>
    </row>
    <row r="151" spans="37:38">
      <c r="AK151" s="188"/>
      <c r="AL151" s="188"/>
    </row>
    <row r="152" spans="37:38">
      <c r="AK152" s="188"/>
      <c r="AL152" s="188"/>
    </row>
    <row r="153" spans="37:38">
      <c r="AK153" s="188"/>
      <c r="AL153" s="188"/>
    </row>
    <row r="154" spans="37:38">
      <c r="AK154" s="188"/>
      <c r="AL154" s="188"/>
    </row>
    <row r="155" spans="37:38">
      <c r="AK155" s="188"/>
      <c r="AL155" s="188"/>
    </row>
    <row r="156" spans="37:38">
      <c r="AK156" s="188"/>
      <c r="AL156" s="188"/>
    </row>
    <row r="157" spans="37:38">
      <c r="AK157" s="188"/>
      <c r="AL157" s="188"/>
    </row>
    <row r="158" spans="37:38">
      <c r="AK158" s="188"/>
      <c r="AL158" s="188"/>
    </row>
    <row r="159" spans="37:38">
      <c r="AK159" s="188"/>
      <c r="AL159" s="188"/>
    </row>
    <row r="160" spans="37:38">
      <c r="AK160" s="188"/>
      <c r="AL160" s="188"/>
    </row>
    <row r="161" spans="37:38">
      <c r="AK161" s="188"/>
      <c r="AL161" s="188"/>
    </row>
    <row r="162" spans="37:38">
      <c r="AK162" s="188"/>
      <c r="AL162" s="188"/>
    </row>
    <row r="163" spans="37:38">
      <c r="AK163" s="188"/>
      <c r="AL163" s="188"/>
    </row>
    <row r="164" spans="37:38">
      <c r="AK164" s="188"/>
      <c r="AL164" s="188"/>
    </row>
    <row r="165" spans="37:38">
      <c r="AK165" s="188"/>
      <c r="AL165" s="188"/>
    </row>
    <row r="166" spans="37:38">
      <c r="AK166" s="188"/>
      <c r="AL166" s="188"/>
    </row>
    <row r="167" spans="37:38">
      <c r="AK167" s="188"/>
      <c r="AL167" s="188"/>
    </row>
    <row r="168" spans="37:38">
      <c r="AK168" s="188"/>
      <c r="AL168" s="188"/>
    </row>
    <row r="169" spans="37:38">
      <c r="AK169" s="188"/>
      <c r="AL169" s="188"/>
    </row>
    <row r="170" spans="37:38">
      <c r="AK170" s="188"/>
      <c r="AL170" s="188"/>
    </row>
    <row r="171" spans="37:38">
      <c r="AK171" s="188"/>
      <c r="AL171" s="188"/>
    </row>
    <row r="172" spans="37:38">
      <c r="AK172" s="188"/>
      <c r="AL172" s="188"/>
    </row>
    <row r="173" spans="37:38">
      <c r="AK173" s="188"/>
      <c r="AL173" s="188"/>
    </row>
    <row r="174" spans="37:38">
      <c r="AK174" s="188"/>
      <c r="AL174" s="188"/>
    </row>
    <row r="175" spans="37:38">
      <c r="AK175" s="188"/>
      <c r="AL175" s="188"/>
    </row>
    <row r="176" spans="37:38">
      <c r="AK176" s="188"/>
      <c r="AL176" s="188"/>
    </row>
    <row r="177" spans="37:38">
      <c r="AK177" s="188"/>
      <c r="AL177" s="188"/>
    </row>
    <row r="178" spans="37:38">
      <c r="AK178" s="188"/>
      <c r="AL178" s="188"/>
    </row>
    <row r="179" spans="37:38">
      <c r="AK179" s="188"/>
      <c r="AL179" s="188"/>
    </row>
    <row r="180" spans="37:38">
      <c r="AK180" s="188"/>
      <c r="AL180" s="188"/>
    </row>
    <row r="181" spans="37:38">
      <c r="AK181" s="188"/>
      <c r="AL181" s="188"/>
    </row>
    <row r="182" spans="37:38">
      <c r="AK182" s="188"/>
      <c r="AL182" s="188"/>
    </row>
    <row r="183" spans="37:38">
      <c r="AK183" s="188"/>
      <c r="AL183" s="188"/>
    </row>
    <row r="184" spans="37:38">
      <c r="AK184" s="188"/>
      <c r="AL184" s="188"/>
    </row>
    <row r="185" spans="37:38">
      <c r="AK185" s="188"/>
      <c r="AL185" s="188"/>
    </row>
    <row r="186" spans="37:38">
      <c r="AK186" s="188"/>
      <c r="AL186" s="188"/>
    </row>
    <row r="187" spans="37:38">
      <c r="AK187" s="188"/>
      <c r="AL187" s="188"/>
    </row>
    <row r="188" spans="37:38">
      <c r="AK188" s="188"/>
      <c r="AL188" s="188"/>
    </row>
    <row r="189" spans="37:38">
      <c r="AK189" s="188"/>
      <c r="AL189" s="188"/>
    </row>
    <row r="190" spans="37:38">
      <c r="AK190" s="188"/>
      <c r="AL190" s="188"/>
    </row>
    <row r="191" spans="37:38">
      <c r="AK191" s="188"/>
      <c r="AL191" s="188"/>
    </row>
    <row r="192" spans="37:38">
      <c r="AK192" s="188"/>
      <c r="AL192" s="188"/>
    </row>
    <row r="193" spans="37:38">
      <c r="AK193" s="188"/>
      <c r="AL193" s="188"/>
    </row>
    <row r="194" spans="37:38">
      <c r="AK194" s="188"/>
      <c r="AL194" s="188"/>
    </row>
    <row r="195" spans="37:38">
      <c r="AK195" s="188"/>
      <c r="AL195" s="188"/>
    </row>
    <row r="196" spans="37:38">
      <c r="AK196" s="188"/>
      <c r="AL196" s="188"/>
    </row>
    <row r="197" spans="37:38">
      <c r="AK197" s="188"/>
      <c r="AL197" s="188"/>
    </row>
    <row r="198" spans="37:38">
      <c r="AK198" s="188"/>
      <c r="AL198" s="188"/>
    </row>
    <row r="199" spans="37:38">
      <c r="AK199" s="188"/>
      <c r="AL199" s="188"/>
    </row>
    <row r="200" spans="37:38">
      <c r="AK200" s="188"/>
      <c r="AL200" s="188"/>
    </row>
    <row r="201" spans="37:38">
      <c r="AK201" s="188"/>
      <c r="AL201" s="188"/>
    </row>
    <row r="202" spans="37:38">
      <c r="AK202" s="188"/>
      <c r="AL202" s="188"/>
    </row>
    <row r="203" spans="37:38">
      <c r="AK203" s="188"/>
      <c r="AL203" s="188"/>
    </row>
    <row r="204" spans="37:38">
      <c r="AK204" s="188"/>
      <c r="AL204" s="188"/>
    </row>
    <row r="205" spans="37:38">
      <c r="AK205" s="188"/>
      <c r="AL205" s="188"/>
    </row>
    <row r="206" spans="37:38">
      <c r="AK206" s="188"/>
      <c r="AL206" s="188"/>
    </row>
    <row r="207" spans="37:38">
      <c r="AK207" s="188"/>
      <c r="AL207" s="188"/>
    </row>
    <row r="208" spans="37:38">
      <c r="AK208" s="188"/>
      <c r="AL208" s="188"/>
    </row>
    <row r="209" spans="37:38">
      <c r="AK209" s="188"/>
      <c r="AL209" s="188"/>
    </row>
    <row r="210" spans="37:38">
      <c r="AK210" s="188"/>
      <c r="AL210" s="188"/>
    </row>
    <row r="211" spans="37:38">
      <c r="AK211" s="188"/>
      <c r="AL211" s="188"/>
    </row>
    <row r="212" spans="37:38">
      <c r="AK212" s="188"/>
      <c r="AL212" s="188"/>
    </row>
    <row r="213" spans="37:38">
      <c r="AK213" s="188"/>
      <c r="AL213" s="188"/>
    </row>
    <row r="214" spans="37:38">
      <c r="AK214" s="188"/>
      <c r="AL214" s="188"/>
    </row>
    <row r="215" spans="37:38">
      <c r="AK215" s="188"/>
      <c r="AL215" s="188"/>
    </row>
    <row r="216" spans="37:38">
      <c r="AK216" s="188"/>
      <c r="AL216" s="188"/>
    </row>
    <row r="217" spans="37:38">
      <c r="AK217" s="188"/>
      <c r="AL217" s="188"/>
    </row>
    <row r="218" spans="37:38">
      <c r="AK218" s="188"/>
      <c r="AL218" s="188"/>
    </row>
    <row r="219" spans="37:38">
      <c r="AK219" s="188"/>
      <c r="AL219" s="188"/>
    </row>
    <row r="220" spans="37:38">
      <c r="AK220" s="188"/>
      <c r="AL220" s="188"/>
    </row>
    <row r="221" spans="37:38">
      <c r="AK221" s="188"/>
      <c r="AL221" s="188"/>
    </row>
    <row r="222" spans="37:38">
      <c r="AK222" s="188"/>
      <c r="AL222" s="188"/>
    </row>
    <row r="223" spans="37:38">
      <c r="AK223" s="188"/>
      <c r="AL223" s="188"/>
    </row>
    <row r="224" spans="37:38">
      <c r="AK224" s="188"/>
      <c r="AL224" s="188"/>
    </row>
    <row r="225" spans="37:38">
      <c r="AK225" s="188"/>
      <c r="AL225" s="188"/>
    </row>
    <row r="226" spans="37:38">
      <c r="AK226" s="188"/>
      <c r="AL226" s="188"/>
    </row>
    <row r="227" spans="37:38">
      <c r="AK227" s="188"/>
      <c r="AL227" s="188"/>
    </row>
    <row r="228" spans="37:38">
      <c r="AK228" s="188"/>
      <c r="AL228" s="188"/>
    </row>
    <row r="229" spans="37:38">
      <c r="AK229" s="188"/>
      <c r="AL229" s="188"/>
    </row>
    <row r="230" spans="37:38">
      <c r="AK230" s="188"/>
      <c r="AL230" s="188"/>
    </row>
    <row r="231" spans="37:38">
      <c r="AK231" s="188"/>
      <c r="AL231" s="188"/>
    </row>
    <row r="232" spans="37:38">
      <c r="AK232" s="188"/>
      <c r="AL232" s="188"/>
    </row>
    <row r="233" spans="37:38">
      <c r="AK233" s="188"/>
      <c r="AL233" s="188"/>
    </row>
    <row r="234" spans="37:38">
      <c r="AK234" s="188"/>
      <c r="AL234" s="188"/>
    </row>
    <row r="235" spans="37:38">
      <c r="AK235" s="188"/>
      <c r="AL235" s="188"/>
    </row>
    <row r="236" spans="37:38">
      <c r="AK236" s="188"/>
      <c r="AL236" s="188"/>
    </row>
    <row r="237" spans="37:38">
      <c r="AK237" s="188"/>
      <c r="AL237" s="188"/>
    </row>
    <row r="238" spans="37:38">
      <c r="AK238" s="188"/>
      <c r="AL238" s="188"/>
    </row>
    <row r="239" spans="37:38">
      <c r="AK239" s="188"/>
      <c r="AL239" s="188"/>
    </row>
    <row r="240" spans="37:38">
      <c r="AK240" s="188"/>
      <c r="AL240" s="188"/>
    </row>
    <row r="241" spans="37:38">
      <c r="AK241" s="188"/>
      <c r="AL241" s="188"/>
    </row>
    <row r="242" spans="37:38">
      <c r="AK242" s="188"/>
      <c r="AL242" s="188"/>
    </row>
    <row r="243" spans="37:38">
      <c r="AK243" s="188"/>
      <c r="AL243" s="188"/>
    </row>
    <row r="244" spans="37:38">
      <c r="AK244" s="188"/>
      <c r="AL244" s="188"/>
    </row>
    <row r="245" spans="37:38">
      <c r="AK245" s="188"/>
      <c r="AL245" s="188"/>
    </row>
    <row r="246" spans="37:38">
      <c r="AK246" s="188"/>
      <c r="AL246" s="188"/>
    </row>
    <row r="247" spans="37:38">
      <c r="AK247" s="188"/>
      <c r="AL247" s="188"/>
    </row>
    <row r="248" spans="37:38">
      <c r="AK248" s="188"/>
      <c r="AL248" s="188"/>
    </row>
    <row r="249" spans="37:38">
      <c r="AK249" s="188"/>
      <c r="AL249" s="188"/>
    </row>
    <row r="250" spans="37:38">
      <c r="AK250" s="188"/>
      <c r="AL250" s="188"/>
    </row>
    <row r="251" spans="37:38">
      <c r="AK251" s="188"/>
      <c r="AL251" s="188"/>
    </row>
    <row r="252" spans="37:38">
      <c r="AK252" s="188"/>
      <c r="AL252" s="188"/>
    </row>
    <row r="253" spans="37:38">
      <c r="AK253" s="188"/>
      <c r="AL253" s="188"/>
    </row>
    <row r="254" spans="37:38">
      <c r="AK254" s="188"/>
      <c r="AL254" s="188"/>
    </row>
    <row r="255" spans="37:38">
      <c r="AK255" s="188"/>
      <c r="AL255" s="188"/>
    </row>
    <row r="256" spans="37:38">
      <c r="AK256" s="188"/>
      <c r="AL256" s="188"/>
    </row>
    <row r="257" spans="37:38">
      <c r="AK257" s="188"/>
      <c r="AL257" s="188"/>
    </row>
    <row r="258" spans="37:38">
      <c r="AK258" s="188"/>
      <c r="AL258" s="188"/>
    </row>
    <row r="259" spans="37:38">
      <c r="AK259" s="188"/>
      <c r="AL259" s="188"/>
    </row>
    <row r="260" spans="37:38">
      <c r="AK260" s="188"/>
      <c r="AL260" s="188"/>
    </row>
    <row r="261" spans="37:38">
      <c r="AK261" s="188"/>
      <c r="AL261" s="188"/>
    </row>
    <row r="262" spans="37:38">
      <c r="AK262" s="188"/>
      <c r="AL262" s="188"/>
    </row>
    <row r="263" spans="37:38">
      <c r="AK263" s="188"/>
      <c r="AL263" s="188"/>
    </row>
    <row r="264" spans="37:38">
      <c r="AK264" s="188"/>
      <c r="AL264" s="188"/>
    </row>
    <row r="265" spans="37:38">
      <c r="AK265" s="188"/>
      <c r="AL265" s="188"/>
    </row>
    <row r="266" spans="37:38">
      <c r="AK266" s="188"/>
      <c r="AL266" s="188"/>
    </row>
    <row r="267" spans="37:38">
      <c r="AK267" s="188"/>
      <c r="AL267" s="188"/>
    </row>
    <row r="268" spans="37:38">
      <c r="AK268" s="188"/>
      <c r="AL268" s="188"/>
    </row>
    <row r="269" spans="37:38">
      <c r="AK269" s="188"/>
      <c r="AL269" s="188"/>
    </row>
    <row r="270" spans="37:38">
      <c r="AK270" s="188"/>
      <c r="AL270" s="188"/>
    </row>
    <row r="271" spans="37:38">
      <c r="AK271" s="188"/>
      <c r="AL271" s="188"/>
    </row>
    <row r="272" spans="37:38">
      <c r="AK272" s="188"/>
      <c r="AL272" s="188"/>
    </row>
    <row r="273" spans="37:38">
      <c r="AK273" s="188"/>
      <c r="AL273" s="188"/>
    </row>
    <row r="274" spans="37:38">
      <c r="AK274" s="188"/>
      <c r="AL274" s="188"/>
    </row>
    <row r="275" spans="37:38">
      <c r="AK275" s="188"/>
      <c r="AL275" s="188"/>
    </row>
    <row r="276" spans="37:38">
      <c r="AK276" s="188"/>
      <c r="AL276" s="188"/>
    </row>
    <row r="277" spans="37:38">
      <c r="AK277" s="188"/>
      <c r="AL277" s="188"/>
    </row>
    <row r="278" spans="37:38">
      <c r="AK278" s="188"/>
      <c r="AL278" s="188"/>
    </row>
    <row r="279" spans="37:38">
      <c r="AK279" s="188"/>
      <c r="AL279" s="188"/>
    </row>
    <row r="280" spans="37:38">
      <c r="AK280" s="188"/>
      <c r="AL280" s="188"/>
    </row>
    <row r="281" spans="37:38">
      <c r="AK281" s="188"/>
      <c r="AL281" s="188"/>
    </row>
    <row r="282" spans="37:38">
      <c r="AK282" s="188"/>
      <c r="AL282" s="188"/>
    </row>
    <row r="283" spans="37:38">
      <c r="AK283" s="188"/>
      <c r="AL283" s="188"/>
    </row>
    <row r="284" spans="37:38">
      <c r="AK284" s="188"/>
      <c r="AL284" s="188"/>
    </row>
    <row r="285" spans="37:38">
      <c r="AK285" s="188"/>
      <c r="AL285" s="188"/>
    </row>
    <row r="286" spans="37:38">
      <c r="AK286" s="188"/>
      <c r="AL286" s="188"/>
    </row>
    <row r="287" spans="37:38">
      <c r="AK287" s="188"/>
      <c r="AL287" s="188"/>
    </row>
    <row r="288" spans="37:38">
      <c r="AK288" s="188"/>
      <c r="AL288" s="188"/>
    </row>
    <row r="289" spans="37:38">
      <c r="AK289" s="188"/>
      <c r="AL289" s="188"/>
    </row>
    <row r="290" spans="37:38">
      <c r="AL290" s="188"/>
    </row>
    <row r="291" spans="37:38">
      <c r="AL291" s="188"/>
    </row>
    <row r="292" spans="37:38">
      <c r="AL292" s="188"/>
    </row>
    <row r="293" spans="37:38">
      <c r="AL293" s="188"/>
    </row>
    <row r="294" spans="37:38">
      <c r="AL294" s="188"/>
    </row>
    <row r="295" spans="37:38">
      <c r="AL295" s="188"/>
    </row>
  </sheetData>
  <mergeCells count="37">
    <mergeCell ref="C21:F21"/>
    <mergeCell ref="A1:C3"/>
    <mergeCell ref="D1:F3"/>
    <mergeCell ref="B4:D4"/>
    <mergeCell ref="A6:F9"/>
    <mergeCell ref="A11:B20"/>
    <mergeCell ref="C11:F11"/>
    <mergeCell ref="C12:F12"/>
    <mergeCell ref="C13:F13"/>
    <mergeCell ref="C14:F14"/>
    <mergeCell ref="C15:F15"/>
    <mergeCell ref="C16:F16"/>
    <mergeCell ref="C17:F17"/>
    <mergeCell ref="C18:F18"/>
    <mergeCell ref="C19:F19"/>
    <mergeCell ref="C20:F20"/>
    <mergeCell ref="E51:F51"/>
    <mergeCell ref="N24:N25"/>
    <mergeCell ref="A35:F40"/>
    <mergeCell ref="A42:F42"/>
    <mergeCell ref="E43:F43"/>
    <mergeCell ref="E44:F44"/>
    <mergeCell ref="E45:F45"/>
    <mergeCell ref="E46:F46"/>
    <mergeCell ref="E47:F47"/>
    <mergeCell ref="E48:F48"/>
    <mergeCell ref="E49:F49"/>
    <mergeCell ref="E50:F50"/>
    <mergeCell ref="E58:F58"/>
    <mergeCell ref="A59:B59"/>
    <mergeCell ref="A60:F60"/>
    <mergeCell ref="E52:F52"/>
    <mergeCell ref="E53:F53"/>
    <mergeCell ref="E54:F54"/>
    <mergeCell ref="E55:F55"/>
    <mergeCell ref="E56:F56"/>
    <mergeCell ref="E57:F57"/>
  </mergeCells>
  <pageMargins left="0.17" right="0.17" top="0.75" bottom="0.31" header="0.3" footer="0.17"/>
  <pageSetup paperSize="9" scale="22" fitToHeight="0" orientation="landscape"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G117"/>
  <sheetViews>
    <sheetView showGridLines="0" rightToLeft="1" zoomScale="90" zoomScaleNormal="90" workbookViewId="0">
      <selection activeCell="I109" sqref="I109"/>
    </sheetView>
  </sheetViews>
  <sheetFormatPr defaultRowHeight="15"/>
  <cols>
    <col min="1" max="1" width="29" customWidth="1"/>
    <col min="2" max="3" width="20.28515625" customWidth="1"/>
    <col min="4" max="4" width="17.28515625" customWidth="1"/>
    <col min="5" max="5" width="20.28515625" customWidth="1"/>
    <col min="6" max="6" width="25.7109375" customWidth="1"/>
    <col min="7" max="7" width="47" customWidth="1"/>
  </cols>
  <sheetData>
    <row r="1" spans="1:7" ht="19.5" customHeight="1">
      <c r="A1" s="1005" t="s">
        <v>469</v>
      </c>
      <c r="B1" s="1006"/>
      <c r="C1" s="1006"/>
      <c r="D1" s="1006"/>
      <c r="E1" s="977">
        <f>'1'!B2</f>
        <v>0</v>
      </c>
      <c r="F1" s="977"/>
      <c r="G1" s="977"/>
    </row>
    <row r="2" spans="1:7" ht="19.5" customHeight="1">
      <c r="A2" s="1005"/>
      <c r="B2" s="1006"/>
      <c r="C2" s="1006"/>
      <c r="D2" s="1006"/>
      <c r="E2" s="977"/>
      <c r="F2" s="977"/>
      <c r="G2" s="977"/>
    </row>
    <row r="3" spans="1:7" ht="19.5" customHeight="1" thickBot="1">
      <c r="A3" s="1007"/>
      <c r="B3" s="1008"/>
      <c r="C3" s="1008"/>
      <c r="D3" s="1008"/>
      <c r="E3" s="979"/>
      <c r="F3" s="979"/>
      <c r="G3" s="979"/>
    </row>
    <row r="4" spans="1:7" ht="39" customHeight="1" thickBot="1">
      <c r="A4" s="272" t="s">
        <v>359</v>
      </c>
      <c r="B4" s="981">
        <f>'1'!B3:I3</f>
        <v>0</v>
      </c>
      <c r="C4" s="981"/>
      <c r="D4" s="981"/>
      <c r="E4" s="306" t="s">
        <v>348</v>
      </c>
      <c r="F4" s="307">
        <f>'1'!B5</f>
        <v>0</v>
      </c>
      <c r="G4" s="305" t="s">
        <v>388</v>
      </c>
    </row>
    <row r="5" spans="1:7" ht="6.75" customHeight="1" thickBot="1">
      <c r="A5" s="249"/>
      <c r="B5" s="249"/>
      <c r="C5" s="249"/>
      <c r="D5" s="249"/>
      <c r="E5" s="249"/>
      <c r="F5" s="249"/>
      <c r="G5" s="215"/>
    </row>
    <row r="6" spans="1:7" ht="54" customHeight="1">
      <c r="A6" s="1009" t="str">
        <f>'3'!A39</f>
        <v xml:space="preserve">خلاصه دانش فنی و روش تولید: 
</v>
      </c>
      <c r="B6" s="1010"/>
      <c r="C6" s="1010"/>
      <c r="D6" s="1010"/>
      <c r="E6" s="1010"/>
      <c r="F6" s="1011"/>
      <c r="G6" s="1018" t="s">
        <v>386</v>
      </c>
    </row>
    <row r="7" spans="1:7" ht="54" customHeight="1">
      <c r="A7" s="1012"/>
      <c r="B7" s="1013"/>
      <c r="C7" s="1013"/>
      <c r="D7" s="1013"/>
      <c r="E7" s="1013"/>
      <c r="F7" s="1014"/>
      <c r="G7" s="1019"/>
    </row>
    <row r="8" spans="1:7" ht="54" customHeight="1">
      <c r="A8" s="1012"/>
      <c r="B8" s="1013"/>
      <c r="C8" s="1013"/>
      <c r="D8" s="1013"/>
      <c r="E8" s="1013"/>
      <c r="F8" s="1014"/>
      <c r="G8" s="1019"/>
    </row>
    <row r="9" spans="1:7" ht="54" customHeight="1" thickBot="1">
      <c r="A9" s="1015"/>
      <c r="B9" s="1016"/>
      <c r="C9" s="1016"/>
      <c r="D9" s="1016"/>
      <c r="E9" s="1016"/>
      <c r="F9" s="1017"/>
      <c r="G9" s="1020"/>
    </row>
    <row r="10" spans="1:7" ht="7.5" customHeight="1" thickBot="1">
      <c r="A10" s="249"/>
      <c r="B10" s="249"/>
      <c r="C10" s="249"/>
      <c r="D10" s="249"/>
      <c r="E10" s="249"/>
      <c r="F10" s="249"/>
      <c r="G10" s="314"/>
    </row>
    <row r="11" spans="1:7" ht="33" customHeight="1">
      <c r="A11" s="991" t="s">
        <v>369</v>
      </c>
      <c r="B11" s="992"/>
      <c r="C11" s="1021">
        <f>'1'!A30</f>
        <v>0</v>
      </c>
      <c r="D11" s="1021"/>
      <c r="E11" s="1021"/>
      <c r="F11" s="1022"/>
      <c r="G11" s="1018" t="s">
        <v>385</v>
      </c>
    </row>
    <row r="12" spans="1:7" ht="33" customHeight="1">
      <c r="A12" s="993"/>
      <c r="B12" s="994"/>
      <c r="C12" s="1003">
        <f>'1'!A31</f>
        <v>0</v>
      </c>
      <c r="D12" s="1003"/>
      <c r="E12" s="1003"/>
      <c r="F12" s="1004"/>
      <c r="G12" s="1019"/>
    </row>
    <row r="13" spans="1:7" ht="33" customHeight="1">
      <c r="A13" s="993"/>
      <c r="B13" s="994"/>
      <c r="C13" s="1003">
        <f>'1'!A32</f>
        <v>0</v>
      </c>
      <c r="D13" s="1003"/>
      <c r="E13" s="1003"/>
      <c r="F13" s="1004"/>
      <c r="G13" s="1019"/>
    </row>
    <row r="14" spans="1:7" ht="33" customHeight="1">
      <c r="A14" s="993"/>
      <c r="B14" s="994"/>
      <c r="C14" s="1003">
        <f>'1'!A33</f>
        <v>0</v>
      </c>
      <c r="D14" s="1003"/>
      <c r="E14" s="1003"/>
      <c r="F14" s="1004"/>
      <c r="G14" s="1019"/>
    </row>
    <row r="15" spans="1:7" ht="33" customHeight="1">
      <c r="A15" s="993"/>
      <c r="B15" s="994"/>
      <c r="C15" s="1003">
        <f>'1'!A34</f>
        <v>0</v>
      </c>
      <c r="D15" s="1003"/>
      <c r="E15" s="1003"/>
      <c r="F15" s="1004"/>
      <c r="G15" s="1019"/>
    </row>
    <row r="16" spans="1:7" ht="33" customHeight="1">
      <c r="A16" s="993"/>
      <c r="B16" s="994"/>
      <c r="C16" s="1003">
        <f>'1'!A39</f>
        <v>0</v>
      </c>
      <c r="D16" s="1003"/>
      <c r="E16" s="1003"/>
      <c r="F16" s="1004"/>
      <c r="G16" s="1019"/>
    </row>
    <row r="17" spans="1:7" ht="33" customHeight="1">
      <c r="A17" s="993"/>
      <c r="B17" s="994"/>
      <c r="C17" s="1003">
        <f>'1'!A40</f>
        <v>0</v>
      </c>
      <c r="D17" s="1003"/>
      <c r="E17" s="1003"/>
      <c r="F17" s="1004"/>
      <c r="G17" s="1019"/>
    </row>
    <row r="18" spans="1:7" ht="33" customHeight="1">
      <c r="A18" s="993"/>
      <c r="B18" s="994"/>
      <c r="C18" s="1003">
        <f>'1'!A41</f>
        <v>0</v>
      </c>
      <c r="D18" s="1003"/>
      <c r="E18" s="1003"/>
      <c r="F18" s="1004"/>
      <c r="G18" s="1019"/>
    </row>
    <row r="19" spans="1:7" ht="33" customHeight="1">
      <c r="A19" s="993"/>
      <c r="B19" s="994"/>
      <c r="C19" s="1003">
        <f>'1'!A42</f>
        <v>0</v>
      </c>
      <c r="D19" s="1003"/>
      <c r="E19" s="1003"/>
      <c r="F19" s="1004"/>
      <c r="G19" s="1019"/>
    </row>
    <row r="20" spans="1:7" ht="33" customHeight="1" thickBot="1">
      <c r="A20" s="995"/>
      <c r="B20" s="996"/>
      <c r="C20" s="1023">
        <f>'1'!A43</f>
        <v>0</v>
      </c>
      <c r="D20" s="1023"/>
      <c r="E20" s="1023"/>
      <c r="F20" s="1024"/>
      <c r="G20" s="1020"/>
    </row>
    <row r="21" spans="1:7" ht="6.75" customHeight="1" thickBot="1">
      <c r="A21" s="250"/>
      <c r="B21" s="250"/>
      <c r="C21" s="968"/>
      <c r="D21" s="968"/>
      <c r="E21" s="968"/>
      <c r="F21" s="968"/>
    </row>
    <row r="22" spans="1:7" ht="26.25" customHeight="1">
      <c r="A22" s="251"/>
      <c r="B22" s="252"/>
      <c r="C22" s="1030" t="s">
        <v>374</v>
      </c>
      <c r="D22" s="1030"/>
      <c r="E22" s="252"/>
      <c r="F22" s="253"/>
      <c r="G22" s="1018" t="s">
        <v>384</v>
      </c>
    </row>
    <row r="23" spans="1:7" ht="26.25" customHeight="1">
      <c r="A23" s="254"/>
      <c r="B23" s="255"/>
      <c r="C23" s="255"/>
      <c r="D23" s="255"/>
      <c r="E23" s="255"/>
      <c r="F23" s="256"/>
      <c r="G23" s="1019"/>
    </row>
    <row r="24" spans="1:7" ht="26.25" customHeight="1">
      <c r="A24" s="254"/>
      <c r="B24" s="255"/>
      <c r="C24" s="255"/>
      <c r="D24" s="255"/>
      <c r="E24" s="255"/>
      <c r="F24" s="256"/>
      <c r="G24" s="1019"/>
    </row>
    <row r="25" spans="1:7" ht="26.25" customHeight="1">
      <c r="A25" s="254"/>
      <c r="B25" s="255"/>
      <c r="C25" s="255"/>
      <c r="D25" s="255"/>
      <c r="E25" s="255"/>
      <c r="F25" s="256"/>
      <c r="G25" s="1019"/>
    </row>
    <row r="26" spans="1:7" ht="26.25" customHeight="1">
      <c r="A26" s="254"/>
      <c r="B26" s="255"/>
      <c r="C26" s="255"/>
      <c r="D26" s="255"/>
      <c r="E26" s="255"/>
      <c r="F26" s="256"/>
      <c r="G26" s="1019"/>
    </row>
    <row r="27" spans="1:7" ht="26.25" customHeight="1">
      <c r="A27" s="254"/>
      <c r="B27" s="255"/>
      <c r="C27" s="255"/>
      <c r="D27" s="255"/>
      <c r="E27" s="255"/>
      <c r="F27" s="256"/>
      <c r="G27" s="1019"/>
    </row>
    <row r="28" spans="1:7" ht="26.25" customHeight="1">
      <c r="A28" s="254"/>
      <c r="B28" s="255"/>
      <c r="C28" s="255"/>
      <c r="D28" s="255"/>
      <c r="E28" s="255"/>
      <c r="F28" s="256"/>
      <c r="G28" s="1019"/>
    </row>
    <row r="29" spans="1:7" ht="26.25" customHeight="1">
      <c r="A29" s="254"/>
      <c r="B29" s="255"/>
      <c r="C29" s="255"/>
      <c r="D29" s="255"/>
      <c r="E29" s="255"/>
      <c r="F29" s="256"/>
      <c r="G29" s="1019"/>
    </row>
    <row r="30" spans="1:7" ht="26.25" customHeight="1">
      <c r="A30" s="254"/>
      <c r="B30" s="255"/>
      <c r="C30" s="255"/>
      <c r="D30" s="255"/>
      <c r="E30" s="255"/>
      <c r="F30" s="256"/>
      <c r="G30" s="1019"/>
    </row>
    <row r="31" spans="1:7" ht="26.25" customHeight="1">
      <c r="A31" s="254"/>
      <c r="B31" s="255"/>
      <c r="C31" s="255"/>
      <c r="D31" s="255"/>
      <c r="E31" s="255"/>
      <c r="F31" s="256"/>
      <c r="G31" s="1019"/>
    </row>
    <row r="32" spans="1:7" ht="26.25" customHeight="1">
      <c r="A32" s="254"/>
      <c r="B32" s="255"/>
      <c r="C32" s="255"/>
      <c r="D32" s="255"/>
      <c r="E32" s="255"/>
      <c r="F32" s="256"/>
      <c r="G32" s="1019"/>
    </row>
    <row r="33" spans="1:7" ht="26.25" customHeight="1" thickBot="1">
      <c r="A33" s="257"/>
      <c r="B33" s="258"/>
      <c r="C33" s="258"/>
      <c r="D33" s="258"/>
      <c r="E33" s="258"/>
      <c r="F33" s="259"/>
      <c r="G33" s="1020"/>
    </row>
    <row r="34" spans="1:7" ht="13.5" customHeight="1" thickBot="1">
      <c r="A34" s="248"/>
      <c r="B34" s="248"/>
      <c r="C34" s="248"/>
      <c r="D34" s="248"/>
      <c r="E34" s="248"/>
      <c r="F34" s="248"/>
    </row>
    <row r="35" spans="1:7" ht="59.25" customHeight="1">
      <c r="A35" s="956"/>
      <c r="B35" s="957"/>
      <c r="C35" s="957"/>
      <c r="D35" s="957"/>
      <c r="E35" s="957"/>
      <c r="F35" s="958"/>
      <c r="G35" s="1018" t="s">
        <v>536</v>
      </c>
    </row>
    <row r="36" spans="1:7" ht="59.25" customHeight="1">
      <c r="A36" s="959"/>
      <c r="B36" s="960"/>
      <c r="C36" s="960"/>
      <c r="D36" s="960"/>
      <c r="E36" s="960"/>
      <c r="F36" s="961"/>
      <c r="G36" s="1019"/>
    </row>
    <row r="37" spans="1:7" ht="59.25" customHeight="1">
      <c r="A37" s="959"/>
      <c r="B37" s="960"/>
      <c r="C37" s="960"/>
      <c r="D37" s="960"/>
      <c r="E37" s="960"/>
      <c r="F37" s="961"/>
      <c r="G37" s="1019"/>
    </row>
    <row r="38" spans="1:7" ht="59.25" customHeight="1">
      <c r="A38" s="959"/>
      <c r="B38" s="960"/>
      <c r="C38" s="960"/>
      <c r="D38" s="960"/>
      <c r="E38" s="960"/>
      <c r="F38" s="961"/>
      <c r="G38" s="1019"/>
    </row>
    <row r="39" spans="1:7" ht="59.25" customHeight="1">
      <c r="A39" s="959"/>
      <c r="B39" s="960"/>
      <c r="C39" s="960"/>
      <c r="D39" s="960"/>
      <c r="E39" s="960"/>
      <c r="F39" s="961"/>
      <c r="G39" s="1019"/>
    </row>
    <row r="40" spans="1:7" ht="59.25" customHeight="1" thickBot="1">
      <c r="A40" s="962"/>
      <c r="B40" s="963"/>
      <c r="C40" s="963"/>
      <c r="D40" s="963"/>
      <c r="E40" s="963"/>
      <c r="F40" s="964"/>
      <c r="G40" s="1020"/>
    </row>
    <row r="41" spans="1:7" ht="13.5" customHeight="1" thickBot="1">
      <c r="A41" s="247"/>
      <c r="B41" s="247"/>
      <c r="C41" s="247"/>
      <c r="D41" s="247"/>
      <c r="E41" s="247"/>
      <c r="F41" s="247"/>
    </row>
    <row r="42" spans="1:7" ht="36">
      <c r="A42" s="965" t="s">
        <v>383</v>
      </c>
      <c r="B42" s="966"/>
      <c r="C42" s="966"/>
      <c r="D42" s="966"/>
      <c r="E42" s="966"/>
      <c r="F42" s="967"/>
      <c r="G42" s="1025" t="s">
        <v>537</v>
      </c>
    </row>
    <row r="43" spans="1:7" ht="24">
      <c r="A43" s="297" t="s">
        <v>168</v>
      </c>
      <c r="B43" s="298" t="s">
        <v>468</v>
      </c>
      <c r="C43" s="298" t="s">
        <v>368</v>
      </c>
      <c r="D43" s="298" t="s">
        <v>468</v>
      </c>
      <c r="E43" s="1028" t="s">
        <v>366</v>
      </c>
      <c r="F43" s="1029"/>
      <c r="G43" s="1026"/>
    </row>
    <row r="44" spans="1:7" ht="18.75">
      <c r="A44" s="299">
        <f>'6'!B5</f>
        <v>0</v>
      </c>
      <c r="B44" s="300">
        <f>'6'!H5</f>
        <v>0</v>
      </c>
      <c r="C44" s="301">
        <f>'6'!R5</f>
        <v>0</v>
      </c>
      <c r="D44" s="300">
        <f>'6'!W5</f>
        <v>0</v>
      </c>
      <c r="E44" s="1003"/>
      <c r="F44" s="1004"/>
      <c r="G44" s="1026"/>
    </row>
    <row r="45" spans="1:7" ht="18.75">
      <c r="A45" s="299">
        <f>'6'!B6</f>
        <v>0</v>
      </c>
      <c r="B45" s="300">
        <f>'6'!H6</f>
        <v>0</v>
      </c>
      <c r="C45" s="301">
        <f>'6'!R6</f>
        <v>0</v>
      </c>
      <c r="D45" s="300">
        <f>'6'!W6</f>
        <v>0</v>
      </c>
      <c r="E45" s="1003"/>
      <c r="F45" s="1004"/>
      <c r="G45" s="1026"/>
    </row>
    <row r="46" spans="1:7" ht="18.75">
      <c r="A46" s="299">
        <f>'6'!B7</f>
        <v>0</v>
      </c>
      <c r="B46" s="300">
        <f>'6'!H7</f>
        <v>0</v>
      </c>
      <c r="C46" s="301">
        <f>'6'!R7</f>
        <v>0</v>
      </c>
      <c r="D46" s="300">
        <f>'6'!W7</f>
        <v>0</v>
      </c>
      <c r="E46" s="1003"/>
      <c r="F46" s="1004"/>
      <c r="G46" s="1026"/>
    </row>
    <row r="47" spans="1:7" ht="18.75">
      <c r="A47" s="299">
        <f>'6'!B8</f>
        <v>0</v>
      </c>
      <c r="B47" s="300">
        <f>'6'!H8</f>
        <v>0</v>
      </c>
      <c r="C47" s="301">
        <f>'6'!R8</f>
        <v>0</v>
      </c>
      <c r="D47" s="300">
        <f>'6'!W8</f>
        <v>0</v>
      </c>
      <c r="E47" s="1003"/>
      <c r="F47" s="1004"/>
      <c r="G47" s="1026"/>
    </row>
    <row r="48" spans="1:7" ht="18.75">
      <c r="A48" s="299">
        <f>'6'!B9</f>
        <v>0</v>
      </c>
      <c r="B48" s="300">
        <f>'6'!H9</f>
        <v>0</v>
      </c>
      <c r="C48" s="301">
        <f>'6'!R9</f>
        <v>0</v>
      </c>
      <c r="D48" s="300">
        <f>'6'!W9</f>
        <v>0</v>
      </c>
      <c r="E48" s="1003"/>
      <c r="F48" s="1004"/>
      <c r="G48" s="1026"/>
    </row>
    <row r="49" spans="1:7" ht="18.75">
      <c r="A49" s="299">
        <f>'6'!B10</f>
        <v>0</v>
      </c>
      <c r="B49" s="300">
        <f>'6'!H10</f>
        <v>0</v>
      </c>
      <c r="C49" s="301">
        <f>'6'!R10</f>
        <v>0</v>
      </c>
      <c r="D49" s="300">
        <f>'6'!W10</f>
        <v>0</v>
      </c>
      <c r="E49" s="1003"/>
      <c r="F49" s="1004"/>
      <c r="G49" s="1026"/>
    </row>
    <row r="50" spans="1:7" ht="18.75">
      <c r="A50" s="299">
        <f>'6'!B11</f>
        <v>0</v>
      </c>
      <c r="B50" s="300">
        <f>'6'!H11</f>
        <v>0</v>
      </c>
      <c r="C50" s="301">
        <f>'6'!R11</f>
        <v>0</v>
      </c>
      <c r="D50" s="300">
        <f>'6'!W11</f>
        <v>0</v>
      </c>
      <c r="E50" s="1003"/>
      <c r="F50" s="1004"/>
      <c r="G50" s="1026"/>
    </row>
    <row r="51" spans="1:7" ht="18.75">
      <c r="A51" s="299">
        <f>'6'!B12</f>
        <v>0</v>
      </c>
      <c r="B51" s="300">
        <f>'6'!H12</f>
        <v>0</v>
      </c>
      <c r="C51" s="301">
        <f>'6'!R12</f>
        <v>0</v>
      </c>
      <c r="D51" s="300">
        <f>'6'!W12</f>
        <v>0</v>
      </c>
      <c r="E51" s="1003"/>
      <c r="F51" s="1004"/>
      <c r="G51" s="1026"/>
    </row>
    <row r="52" spans="1:7" ht="18.75">
      <c r="A52" s="299">
        <f>'6'!B13</f>
        <v>0</v>
      </c>
      <c r="B52" s="300">
        <f>'6'!H13</f>
        <v>0</v>
      </c>
      <c r="C52" s="301">
        <f>'6'!R13</f>
        <v>0</v>
      </c>
      <c r="D52" s="300">
        <f>'6'!W13</f>
        <v>0</v>
      </c>
      <c r="E52" s="1003"/>
      <c r="F52" s="1004"/>
      <c r="G52" s="1026"/>
    </row>
    <row r="53" spans="1:7" ht="18.75">
      <c r="A53" s="299">
        <f>'6'!B14</f>
        <v>0</v>
      </c>
      <c r="B53" s="300">
        <f>'6'!H14</f>
        <v>0</v>
      </c>
      <c r="C53" s="301">
        <f>'6'!R14</f>
        <v>0</v>
      </c>
      <c r="D53" s="300">
        <f>'6'!W14</f>
        <v>0</v>
      </c>
      <c r="E53" s="1003"/>
      <c r="F53" s="1004"/>
      <c r="G53" s="1026"/>
    </row>
    <row r="54" spans="1:7" ht="18.75">
      <c r="A54" s="299">
        <f>'6'!B15</f>
        <v>0</v>
      </c>
      <c r="B54" s="300">
        <f>'6'!H15</f>
        <v>0</v>
      </c>
      <c r="C54" s="301">
        <f>'6'!R15</f>
        <v>0</v>
      </c>
      <c r="D54" s="300">
        <f>'6'!W15</f>
        <v>0</v>
      </c>
      <c r="E54" s="1003"/>
      <c r="F54" s="1004"/>
      <c r="G54" s="1026"/>
    </row>
    <row r="55" spans="1:7" ht="18.75">
      <c r="A55" s="299">
        <f>'6'!B16</f>
        <v>0</v>
      </c>
      <c r="B55" s="300">
        <f>'6'!H16</f>
        <v>0</v>
      </c>
      <c r="C55" s="301">
        <f>'6'!R16</f>
        <v>0</v>
      </c>
      <c r="D55" s="300">
        <f>'6'!W16</f>
        <v>0</v>
      </c>
      <c r="E55" s="1003"/>
      <c r="F55" s="1004"/>
      <c r="G55" s="1026"/>
    </row>
    <row r="56" spans="1:7" ht="18.75">
      <c r="A56" s="299">
        <f>'6'!B17</f>
        <v>0</v>
      </c>
      <c r="B56" s="300">
        <f>'6'!H17</f>
        <v>0</v>
      </c>
      <c r="C56" s="301">
        <f>'6'!R17</f>
        <v>0</v>
      </c>
      <c r="D56" s="300">
        <f>'6'!W17</f>
        <v>0</v>
      </c>
      <c r="E56" s="1003"/>
      <c r="F56" s="1004"/>
      <c r="G56" s="1026"/>
    </row>
    <row r="57" spans="1:7" ht="18.75">
      <c r="A57" s="299">
        <f>'6'!B18</f>
        <v>0</v>
      </c>
      <c r="B57" s="300">
        <f>'6'!H18</f>
        <v>0</v>
      </c>
      <c r="C57" s="301">
        <f>'6'!R18</f>
        <v>0</v>
      </c>
      <c r="D57" s="300">
        <f>'6'!W18</f>
        <v>0</v>
      </c>
      <c r="E57" s="1003"/>
      <c r="F57" s="1004"/>
      <c r="G57" s="1026"/>
    </row>
    <row r="58" spans="1:7" ht="19.5" thickBot="1">
      <c r="A58" s="302">
        <f>'6'!B19</f>
        <v>0</v>
      </c>
      <c r="B58" s="303">
        <f>'6'!H19</f>
        <v>0</v>
      </c>
      <c r="C58" s="304">
        <f>'6'!R19</f>
        <v>0</v>
      </c>
      <c r="D58" s="303">
        <f>'6'!W19</f>
        <v>0</v>
      </c>
      <c r="E58" s="1023"/>
      <c r="F58" s="1024"/>
      <c r="G58" s="1027"/>
    </row>
    <row r="59" spans="1:7" ht="13.5" customHeight="1" thickBot="1">
      <c r="A59" s="950"/>
      <c r="B59" s="950"/>
      <c r="C59" s="246"/>
      <c r="D59" s="246"/>
      <c r="E59" s="246"/>
      <c r="F59" s="246"/>
    </row>
    <row r="60" spans="1:7" ht="36">
      <c r="A60" s="1031" t="s">
        <v>453</v>
      </c>
      <c r="B60" s="1032"/>
      <c r="C60" s="1032"/>
      <c r="D60" s="1032"/>
      <c r="E60" s="1032"/>
      <c r="F60" s="1033"/>
      <c r="G60" s="1018" t="s">
        <v>387</v>
      </c>
    </row>
    <row r="61" spans="1:7" ht="35.25" customHeight="1">
      <c r="A61" s="316" t="s">
        <v>377</v>
      </c>
      <c r="B61" s="317" t="s">
        <v>382</v>
      </c>
      <c r="C61" s="317" t="s">
        <v>376</v>
      </c>
      <c r="D61" s="317" t="s">
        <v>451</v>
      </c>
      <c r="E61" s="317" t="s">
        <v>450</v>
      </c>
      <c r="F61" s="318" t="s">
        <v>452</v>
      </c>
      <c r="G61" s="1019"/>
    </row>
    <row r="62" spans="1:7" ht="30.75" customHeight="1">
      <c r="A62" s="308" t="str">
        <f>'3'!B5</f>
        <v>عنوان محصول شماره 1</v>
      </c>
      <c r="B62" s="309">
        <f>'3'!P5</f>
        <v>0</v>
      </c>
      <c r="C62" s="300">
        <f>'3'!C5</f>
        <v>0</v>
      </c>
      <c r="D62" s="300">
        <f>'3'!E5</f>
        <v>0</v>
      </c>
      <c r="E62" s="300">
        <f>'3'!F5</f>
        <v>0</v>
      </c>
      <c r="F62" s="312">
        <f>'3'!I5</f>
        <v>0</v>
      </c>
      <c r="G62" s="1019"/>
    </row>
    <row r="63" spans="1:7" ht="30.75" customHeight="1">
      <c r="A63" s="308" t="str">
        <f>'3'!B6</f>
        <v>عنوان محصول شماره 2</v>
      </c>
      <c r="B63" s="309">
        <f>'3'!P6</f>
        <v>0</v>
      </c>
      <c r="C63" s="300">
        <f>'3'!C6</f>
        <v>0</v>
      </c>
      <c r="D63" s="300">
        <f>'3'!E6</f>
        <v>0</v>
      </c>
      <c r="E63" s="300">
        <f>'3'!F6</f>
        <v>0</v>
      </c>
      <c r="F63" s="312">
        <f>'3'!I6</f>
        <v>0</v>
      </c>
      <c r="G63" s="1019"/>
    </row>
    <row r="64" spans="1:7" ht="30.75" customHeight="1">
      <c r="A64" s="308" t="str">
        <f>'3'!B7</f>
        <v>عنوان محصول شماره 3</v>
      </c>
      <c r="B64" s="309">
        <f>'3'!P7</f>
        <v>0</v>
      </c>
      <c r="C64" s="300">
        <f>'3'!C7</f>
        <v>0</v>
      </c>
      <c r="D64" s="300">
        <f>'3'!E7</f>
        <v>0</v>
      </c>
      <c r="E64" s="300">
        <f>'3'!F7</f>
        <v>0</v>
      </c>
      <c r="F64" s="312">
        <f>'3'!I7</f>
        <v>0</v>
      </c>
      <c r="G64" s="1019"/>
    </row>
    <row r="65" spans="1:7" ht="30.75" customHeight="1">
      <c r="A65" s="308" t="str">
        <f>'3'!B8</f>
        <v>عنوان محصول شماره 4</v>
      </c>
      <c r="B65" s="309">
        <f>'3'!P8</f>
        <v>0</v>
      </c>
      <c r="C65" s="300">
        <f>'3'!C8</f>
        <v>0</v>
      </c>
      <c r="D65" s="300">
        <f>'3'!E8</f>
        <v>0</v>
      </c>
      <c r="E65" s="300">
        <f>'3'!F8</f>
        <v>0</v>
      </c>
      <c r="F65" s="312">
        <f>'3'!I8</f>
        <v>0</v>
      </c>
      <c r="G65" s="1019"/>
    </row>
    <row r="66" spans="1:7" ht="30.75" customHeight="1">
      <c r="A66" s="308" t="str">
        <f>'3'!B9</f>
        <v>عنوان محصول شماره 5</v>
      </c>
      <c r="B66" s="309">
        <f>'3'!P9</f>
        <v>0</v>
      </c>
      <c r="C66" s="300">
        <f>'3'!C9</f>
        <v>0</v>
      </c>
      <c r="D66" s="300">
        <f>'3'!E9</f>
        <v>0</v>
      </c>
      <c r="E66" s="300">
        <f>'3'!F9</f>
        <v>0</v>
      </c>
      <c r="F66" s="312">
        <f>'3'!I9</f>
        <v>0</v>
      </c>
      <c r="G66" s="1019"/>
    </row>
    <row r="67" spans="1:7" ht="30.75" customHeight="1">
      <c r="A67" s="308" t="str">
        <f>'3'!B10</f>
        <v>عنوان محصول شماره 6</v>
      </c>
      <c r="B67" s="309">
        <f>'3'!P10</f>
        <v>0</v>
      </c>
      <c r="C67" s="300">
        <f>'3'!C10</f>
        <v>0</v>
      </c>
      <c r="D67" s="300">
        <f>'3'!E10</f>
        <v>0</v>
      </c>
      <c r="E67" s="300">
        <f>'3'!F10</f>
        <v>0</v>
      </c>
      <c r="F67" s="312">
        <f>'3'!I10</f>
        <v>0</v>
      </c>
      <c r="G67" s="1019"/>
    </row>
    <row r="68" spans="1:7" ht="30.75" customHeight="1">
      <c r="A68" s="308" t="str">
        <f>'3'!B11</f>
        <v>عنوان محصول شماره 7</v>
      </c>
      <c r="B68" s="309">
        <f>'3'!P11</f>
        <v>0</v>
      </c>
      <c r="C68" s="300">
        <f>'3'!C11</f>
        <v>0</v>
      </c>
      <c r="D68" s="300">
        <f>'3'!E11</f>
        <v>0</v>
      </c>
      <c r="E68" s="300">
        <f>'3'!F11</f>
        <v>0</v>
      </c>
      <c r="F68" s="312">
        <f>'3'!I11</f>
        <v>0</v>
      </c>
      <c r="G68" s="1019"/>
    </row>
    <row r="69" spans="1:7" ht="30.75" customHeight="1">
      <c r="A69" s="308" t="str">
        <f>'3'!B12</f>
        <v>عنوان محصول شماره ۸</v>
      </c>
      <c r="B69" s="309">
        <f>'3'!P12</f>
        <v>0</v>
      </c>
      <c r="C69" s="300">
        <f>'3'!C12</f>
        <v>0</v>
      </c>
      <c r="D69" s="300">
        <f>'3'!E12</f>
        <v>0</v>
      </c>
      <c r="E69" s="300">
        <f>'3'!F12</f>
        <v>0</v>
      </c>
      <c r="F69" s="312">
        <f>'3'!I12</f>
        <v>0</v>
      </c>
      <c r="G69" s="1019"/>
    </row>
    <row r="70" spans="1:7" ht="30.75" customHeight="1">
      <c r="A70" s="308" t="str">
        <f>'3'!B13</f>
        <v>عنوان محصول شماره ۹</v>
      </c>
      <c r="B70" s="309">
        <f>'3'!P13</f>
        <v>0</v>
      </c>
      <c r="C70" s="300">
        <f>'3'!C13</f>
        <v>0</v>
      </c>
      <c r="D70" s="300">
        <f>'3'!E13</f>
        <v>0</v>
      </c>
      <c r="E70" s="300">
        <f>'3'!F13</f>
        <v>0</v>
      </c>
      <c r="F70" s="312">
        <f>'3'!I13</f>
        <v>0</v>
      </c>
      <c r="G70" s="1019"/>
    </row>
    <row r="71" spans="1:7" ht="30.75" customHeight="1">
      <c r="A71" s="308" t="str">
        <f>'3'!B14</f>
        <v>عنوان محصول شماره ۱۰</v>
      </c>
      <c r="B71" s="309">
        <f>'3'!P14</f>
        <v>0</v>
      </c>
      <c r="C71" s="300">
        <f>'3'!C14</f>
        <v>0</v>
      </c>
      <c r="D71" s="300">
        <f>'3'!E14</f>
        <v>0</v>
      </c>
      <c r="E71" s="300">
        <f>'3'!F14</f>
        <v>0</v>
      </c>
      <c r="F71" s="312">
        <f>'3'!I14</f>
        <v>0</v>
      </c>
      <c r="G71" s="1019"/>
    </row>
    <row r="72" spans="1:7" ht="30.75" customHeight="1">
      <c r="A72" s="308" t="str">
        <f>'3'!B15</f>
        <v>عنوان محصول شماره ۱۱</v>
      </c>
      <c r="B72" s="309">
        <f>'3'!P15</f>
        <v>0</v>
      </c>
      <c r="C72" s="300">
        <f>'3'!C15</f>
        <v>0</v>
      </c>
      <c r="D72" s="300">
        <f>'3'!E15</f>
        <v>0</v>
      </c>
      <c r="E72" s="300">
        <f>'3'!F15</f>
        <v>0</v>
      </c>
      <c r="F72" s="312">
        <f>'3'!I15</f>
        <v>0</v>
      </c>
      <c r="G72" s="1019"/>
    </row>
    <row r="73" spans="1:7" ht="30.75" customHeight="1">
      <c r="A73" s="308" t="str">
        <f>'3'!B16</f>
        <v>عنوان محصول شماره ۱۲</v>
      </c>
      <c r="B73" s="309">
        <f>'3'!P16</f>
        <v>0</v>
      </c>
      <c r="C73" s="300">
        <f>'3'!C16</f>
        <v>0</v>
      </c>
      <c r="D73" s="300">
        <f>'3'!E16</f>
        <v>0</v>
      </c>
      <c r="E73" s="300">
        <f>'3'!F16</f>
        <v>0</v>
      </c>
      <c r="F73" s="312">
        <f>'3'!I16</f>
        <v>0</v>
      </c>
      <c r="G73" s="1019"/>
    </row>
    <row r="74" spans="1:7" ht="30.75" customHeight="1">
      <c r="A74" s="308" t="str">
        <f>'3'!B17</f>
        <v>عنوان محصول شماره ۱۳</v>
      </c>
      <c r="B74" s="309">
        <f>'3'!P17</f>
        <v>0</v>
      </c>
      <c r="C74" s="300">
        <f>'3'!C17</f>
        <v>0</v>
      </c>
      <c r="D74" s="300">
        <f>'3'!E17</f>
        <v>0</v>
      </c>
      <c r="E74" s="300">
        <f>'3'!F17</f>
        <v>0</v>
      </c>
      <c r="F74" s="312">
        <f>'3'!I17</f>
        <v>0</v>
      </c>
      <c r="G74" s="1019"/>
    </row>
    <row r="75" spans="1:7" ht="30.75" customHeight="1">
      <c r="A75" s="308" t="str">
        <f>'3'!B18</f>
        <v>عنوان محصول شماره ۱۴</v>
      </c>
      <c r="B75" s="309">
        <f>'3'!P18</f>
        <v>0</v>
      </c>
      <c r="C75" s="300">
        <f>'3'!C18</f>
        <v>0</v>
      </c>
      <c r="D75" s="300">
        <f>'3'!E18</f>
        <v>0</v>
      </c>
      <c r="E75" s="300">
        <f>'3'!F18</f>
        <v>0</v>
      </c>
      <c r="F75" s="312">
        <f>'3'!I18</f>
        <v>0</v>
      </c>
      <c r="G75" s="1019"/>
    </row>
    <row r="76" spans="1:7" ht="30.75" customHeight="1" thickBot="1">
      <c r="A76" s="310" t="str">
        <f>'3'!B19</f>
        <v>عنوان محصول شماره ۱۵</v>
      </c>
      <c r="B76" s="311">
        <f>'3'!P19</f>
        <v>0</v>
      </c>
      <c r="C76" s="303">
        <f>'3'!C19</f>
        <v>0</v>
      </c>
      <c r="D76" s="303">
        <f>'3'!E19</f>
        <v>0</v>
      </c>
      <c r="E76" s="303">
        <f>'3'!F19</f>
        <v>0</v>
      </c>
      <c r="F76" s="313">
        <f>'3'!I19</f>
        <v>0</v>
      </c>
      <c r="G76" s="1020"/>
    </row>
    <row r="77" spans="1:7" ht="15.75" thickBot="1"/>
    <row r="78" spans="1:7" ht="36">
      <c r="A78" s="1031" t="s">
        <v>467</v>
      </c>
      <c r="B78" s="1032"/>
      <c r="C78" s="1032"/>
      <c r="D78" s="1032"/>
      <c r="E78" s="1032"/>
      <c r="F78" s="1033"/>
      <c r="G78" s="1025" t="s">
        <v>423</v>
      </c>
    </row>
    <row r="79" spans="1:7" ht="45" customHeight="1">
      <c r="A79" s="316" t="str">
        <f>'5'!O3</f>
        <v>رقیب/جایگزین</v>
      </c>
      <c r="B79" s="317" t="s">
        <v>253</v>
      </c>
      <c r="C79" s="317" t="str">
        <f>'5'!Q3</f>
        <v>برای محصول / خدمات</v>
      </c>
      <c r="D79" s="317" t="s">
        <v>422</v>
      </c>
      <c r="E79" s="1036" t="s">
        <v>366</v>
      </c>
      <c r="F79" s="1037"/>
      <c r="G79" s="1034"/>
    </row>
    <row r="80" spans="1:7" ht="34.5" customHeight="1">
      <c r="A80" s="308">
        <f>'5'!O4</f>
        <v>0</v>
      </c>
      <c r="B80" s="309">
        <f>'5'!P4</f>
        <v>0</v>
      </c>
      <c r="C80" s="300">
        <f>'5'!Q4</f>
        <v>0</v>
      </c>
      <c r="D80" s="300">
        <f>'5'!V4</f>
        <v>0</v>
      </c>
      <c r="E80" s="1038"/>
      <c r="F80" s="1039"/>
      <c r="G80" s="1034"/>
    </row>
    <row r="81" spans="1:7" ht="34.5" customHeight="1">
      <c r="A81" s="308">
        <f>'5'!O5</f>
        <v>0</v>
      </c>
      <c r="B81" s="309">
        <f>'5'!P5</f>
        <v>0</v>
      </c>
      <c r="C81" s="300">
        <f>'5'!Q5</f>
        <v>0</v>
      </c>
      <c r="D81" s="300">
        <f>'5'!V5</f>
        <v>0</v>
      </c>
      <c r="E81" s="1038"/>
      <c r="F81" s="1039"/>
      <c r="G81" s="1034"/>
    </row>
    <row r="82" spans="1:7" ht="34.5" customHeight="1">
      <c r="A82" s="308">
        <f>'5'!O6</f>
        <v>0</v>
      </c>
      <c r="B82" s="309">
        <f>'5'!P6</f>
        <v>0</v>
      </c>
      <c r="C82" s="300">
        <f>'5'!Q6</f>
        <v>0</v>
      </c>
      <c r="D82" s="300">
        <f>'5'!V6</f>
        <v>0</v>
      </c>
      <c r="E82" s="1038"/>
      <c r="F82" s="1039"/>
      <c r="G82" s="1034"/>
    </row>
    <row r="83" spans="1:7" ht="34.5" customHeight="1">
      <c r="A83" s="308">
        <f>'5'!O7</f>
        <v>0</v>
      </c>
      <c r="B83" s="309">
        <f>'5'!P7</f>
        <v>0</v>
      </c>
      <c r="C83" s="300">
        <f>'5'!Q7</f>
        <v>0</v>
      </c>
      <c r="D83" s="300">
        <f>'5'!V7</f>
        <v>0</v>
      </c>
      <c r="E83" s="1038"/>
      <c r="F83" s="1039"/>
      <c r="G83" s="1034"/>
    </row>
    <row r="84" spans="1:7" ht="34.5" customHeight="1">
      <c r="A84" s="308">
        <f>'5'!O8</f>
        <v>0</v>
      </c>
      <c r="B84" s="309">
        <f>'5'!P8</f>
        <v>0</v>
      </c>
      <c r="C84" s="300">
        <f>'5'!Q8</f>
        <v>0</v>
      </c>
      <c r="D84" s="300">
        <f>'5'!V8</f>
        <v>0</v>
      </c>
      <c r="E84" s="1038"/>
      <c r="F84" s="1039"/>
      <c r="G84" s="1034"/>
    </row>
    <row r="85" spans="1:7" ht="34.5" customHeight="1">
      <c r="A85" s="308">
        <f>'5'!O9</f>
        <v>0</v>
      </c>
      <c r="B85" s="309">
        <f>'5'!P9</f>
        <v>0</v>
      </c>
      <c r="C85" s="300">
        <f>'5'!Q9</f>
        <v>0</v>
      </c>
      <c r="D85" s="300">
        <f>'5'!V9</f>
        <v>0</v>
      </c>
      <c r="E85" s="1038"/>
      <c r="F85" s="1039"/>
      <c r="G85" s="1034"/>
    </row>
    <row r="86" spans="1:7" ht="34.5" customHeight="1">
      <c r="A86" s="308">
        <f>'5'!O10</f>
        <v>0</v>
      </c>
      <c r="B86" s="309">
        <f>'5'!P10</f>
        <v>0</v>
      </c>
      <c r="C86" s="300">
        <f>'5'!Q10</f>
        <v>0</v>
      </c>
      <c r="D86" s="300">
        <f>'5'!V10</f>
        <v>0</v>
      </c>
      <c r="E86" s="1040"/>
      <c r="F86" s="1041"/>
      <c r="G86" s="1034"/>
    </row>
    <row r="87" spans="1:7" ht="34.5" customHeight="1">
      <c r="A87" s="308">
        <f>'5'!O11</f>
        <v>0</v>
      </c>
      <c r="B87" s="309">
        <f>'5'!P11</f>
        <v>0</v>
      </c>
      <c r="C87" s="300">
        <f>'5'!Q11</f>
        <v>0</v>
      </c>
      <c r="D87" s="300">
        <f>'5'!V11</f>
        <v>0</v>
      </c>
      <c r="E87" s="1040"/>
      <c r="F87" s="1041"/>
      <c r="G87" s="1034"/>
    </row>
    <row r="88" spans="1:7" ht="34.5" customHeight="1">
      <c r="A88" s="308">
        <f>'5'!O12</f>
        <v>0</v>
      </c>
      <c r="B88" s="309">
        <f>'5'!P12</f>
        <v>0</v>
      </c>
      <c r="C88" s="300">
        <f>'5'!Q12</f>
        <v>0</v>
      </c>
      <c r="D88" s="300">
        <f>'5'!V12</f>
        <v>0</v>
      </c>
      <c r="E88" s="1040"/>
      <c r="F88" s="1041"/>
      <c r="G88" s="1034"/>
    </row>
    <row r="89" spans="1:7" ht="34.5" customHeight="1" thickBot="1">
      <c r="A89" s="310">
        <f>'5'!O13</f>
        <v>0</v>
      </c>
      <c r="B89" s="311">
        <f>'5'!P13</f>
        <v>0</v>
      </c>
      <c r="C89" s="303">
        <f>'5'!Q13</f>
        <v>0</v>
      </c>
      <c r="D89" s="303">
        <f>'5'!V13</f>
        <v>0</v>
      </c>
      <c r="E89" s="1046"/>
      <c r="F89" s="1047"/>
      <c r="G89" s="1035"/>
    </row>
    <row r="90" spans="1:7" ht="15.75" thickBot="1"/>
    <row r="91" spans="1:7" ht="36">
      <c r="A91" s="1048" t="s">
        <v>512</v>
      </c>
      <c r="B91" s="1049"/>
      <c r="C91" s="1049"/>
      <c r="D91" s="1049"/>
      <c r="E91" s="1049"/>
      <c r="F91" s="1050"/>
      <c r="G91" s="1059" t="s">
        <v>513</v>
      </c>
    </row>
    <row r="92" spans="1:7" ht="24">
      <c r="A92" s="1051" t="s">
        <v>510</v>
      </c>
      <c r="B92" s="1052"/>
      <c r="C92" s="315" t="s">
        <v>327</v>
      </c>
      <c r="D92" s="1053" t="s">
        <v>511</v>
      </c>
      <c r="E92" s="1053"/>
      <c r="F92" s="1054"/>
      <c r="G92" s="1060"/>
    </row>
    <row r="93" spans="1:7" ht="18.75">
      <c r="A93" s="1044">
        <f>'11'!B5</f>
        <v>0</v>
      </c>
      <c r="B93" s="1045"/>
      <c r="C93" s="300">
        <f>'11'!C5</f>
        <v>0</v>
      </c>
      <c r="D93" s="1042"/>
      <c r="E93" s="1042"/>
      <c r="F93" s="1043"/>
      <c r="G93" s="1060"/>
    </row>
    <row r="94" spans="1:7" ht="18.75">
      <c r="A94" s="1044">
        <f>'11'!B6</f>
        <v>0</v>
      </c>
      <c r="B94" s="1045"/>
      <c r="C94" s="300">
        <f>'11'!C6</f>
        <v>0</v>
      </c>
      <c r="D94" s="1042"/>
      <c r="E94" s="1042"/>
      <c r="F94" s="1043"/>
      <c r="G94" s="1060"/>
    </row>
    <row r="95" spans="1:7" ht="18.75">
      <c r="A95" s="1044">
        <f>'11'!B7</f>
        <v>0</v>
      </c>
      <c r="B95" s="1045"/>
      <c r="C95" s="300">
        <f>'11'!C7</f>
        <v>0</v>
      </c>
      <c r="D95" s="1042"/>
      <c r="E95" s="1042"/>
      <c r="F95" s="1043"/>
      <c r="G95" s="1060"/>
    </row>
    <row r="96" spans="1:7" ht="18.75">
      <c r="A96" s="1044">
        <f>'11'!B8</f>
        <v>0</v>
      </c>
      <c r="B96" s="1045"/>
      <c r="C96" s="300">
        <f>'11'!C8</f>
        <v>0</v>
      </c>
      <c r="D96" s="1042"/>
      <c r="E96" s="1042"/>
      <c r="F96" s="1043"/>
      <c r="G96" s="1060"/>
    </row>
    <row r="97" spans="1:7" ht="18.75">
      <c r="A97" s="1044">
        <f>'11'!B9</f>
        <v>0</v>
      </c>
      <c r="B97" s="1045"/>
      <c r="C97" s="300">
        <f>'11'!C9</f>
        <v>0</v>
      </c>
      <c r="D97" s="1042"/>
      <c r="E97" s="1042"/>
      <c r="F97" s="1043"/>
      <c r="G97" s="1060"/>
    </row>
    <row r="98" spans="1:7" ht="18.75">
      <c r="A98" s="1044">
        <f>'11'!B10</f>
        <v>0</v>
      </c>
      <c r="B98" s="1045"/>
      <c r="C98" s="300">
        <f>'11'!C10</f>
        <v>0</v>
      </c>
      <c r="D98" s="1042"/>
      <c r="E98" s="1042"/>
      <c r="F98" s="1043"/>
      <c r="G98" s="1060"/>
    </row>
    <row r="99" spans="1:7" ht="18.75">
      <c r="A99" s="1044">
        <f>'11'!B11</f>
        <v>0</v>
      </c>
      <c r="B99" s="1045"/>
      <c r="C99" s="300">
        <f>'11'!C11</f>
        <v>0</v>
      </c>
      <c r="D99" s="1042"/>
      <c r="E99" s="1042"/>
      <c r="F99" s="1043"/>
      <c r="G99" s="1060"/>
    </row>
    <row r="100" spans="1:7" ht="18.75">
      <c r="A100" s="1044">
        <f>'11'!B12</f>
        <v>0</v>
      </c>
      <c r="B100" s="1045"/>
      <c r="C100" s="300">
        <f>'11'!C12</f>
        <v>0</v>
      </c>
      <c r="D100" s="1042"/>
      <c r="E100" s="1042"/>
      <c r="F100" s="1043"/>
      <c r="G100" s="1060"/>
    </row>
    <row r="101" spans="1:7" ht="18.75">
      <c r="A101" s="1044">
        <f>'11'!B13</f>
        <v>0</v>
      </c>
      <c r="B101" s="1045"/>
      <c r="C101" s="300">
        <f>'11'!C13</f>
        <v>0</v>
      </c>
      <c r="D101" s="1042"/>
      <c r="E101" s="1042"/>
      <c r="F101" s="1043"/>
      <c r="G101" s="1060"/>
    </row>
    <row r="102" spans="1:7" ht="19.5" thickBot="1">
      <c r="A102" s="1063">
        <f>'11'!B14</f>
        <v>0</v>
      </c>
      <c r="B102" s="1064"/>
      <c r="C102" s="303">
        <f>'11'!C14</f>
        <v>0</v>
      </c>
      <c r="D102" s="1065"/>
      <c r="E102" s="1065"/>
      <c r="F102" s="1066"/>
      <c r="G102" s="1061"/>
    </row>
    <row r="103" spans="1:7" ht="10.5" customHeight="1" thickBot="1"/>
    <row r="104" spans="1:7" ht="36">
      <c r="A104" s="1048" t="s">
        <v>414</v>
      </c>
      <c r="B104" s="1049"/>
      <c r="C104" s="1067"/>
      <c r="D104" s="1068" t="s">
        <v>389</v>
      </c>
      <c r="E104" s="1049"/>
      <c r="F104" s="1067"/>
      <c r="G104" s="1055" t="s">
        <v>438</v>
      </c>
    </row>
    <row r="105" spans="1:7" ht="30.75" customHeight="1">
      <c r="A105" s="286" t="s">
        <v>424</v>
      </c>
      <c r="B105" s="1040" t="s">
        <v>415</v>
      </c>
      <c r="C105" s="1041"/>
      <c r="D105" s="1058" t="s">
        <v>391</v>
      </c>
      <c r="E105" s="1040"/>
      <c r="F105" s="267" t="s">
        <v>390</v>
      </c>
      <c r="G105" s="1056"/>
    </row>
    <row r="106" spans="1:7" ht="30.75" customHeight="1">
      <c r="A106" s="286" t="s">
        <v>425</v>
      </c>
      <c r="B106" s="1040" t="s">
        <v>416</v>
      </c>
      <c r="C106" s="1041"/>
      <c r="D106" s="1058" t="s">
        <v>440</v>
      </c>
      <c r="E106" s="1040"/>
      <c r="F106" s="267" t="s">
        <v>392</v>
      </c>
      <c r="G106" s="1056"/>
    </row>
    <row r="107" spans="1:7" ht="30.75" customHeight="1">
      <c r="A107" s="286" t="s">
        <v>426</v>
      </c>
      <c r="B107" s="1040" t="s">
        <v>417</v>
      </c>
      <c r="C107" s="1041"/>
      <c r="D107" s="1058" t="s">
        <v>394</v>
      </c>
      <c r="E107" s="1040"/>
      <c r="F107" s="267" t="s">
        <v>393</v>
      </c>
      <c r="G107" s="1056"/>
    </row>
    <row r="108" spans="1:7" ht="30.75" customHeight="1">
      <c r="A108" s="286" t="s">
        <v>427</v>
      </c>
      <c r="B108" s="1040" t="s">
        <v>418</v>
      </c>
      <c r="C108" s="1041"/>
      <c r="D108" s="1058" t="s">
        <v>396</v>
      </c>
      <c r="E108" s="1040"/>
      <c r="F108" s="267" t="s">
        <v>395</v>
      </c>
      <c r="G108" s="1056"/>
    </row>
    <row r="109" spans="1:7" ht="30.75" customHeight="1">
      <c r="A109" s="285" t="s">
        <v>445</v>
      </c>
      <c r="B109" s="1040" t="s">
        <v>415</v>
      </c>
      <c r="C109" s="1041"/>
      <c r="D109" s="1058" t="s">
        <v>398</v>
      </c>
      <c r="E109" s="1040"/>
      <c r="F109" s="267" t="s">
        <v>397</v>
      </c>
      <c r="G109" s="1056"/>
    </row>
    <row r="110" spans="1:7" ht="30.75" customHeight="1">
      <c r="A110" s="286" t="s">
        <v>428</v>
      </c>
      <c r="B110" s="1040" t="s">
        <v>416</v>
      </c>
      <c r="C110" s="1041"/>
      <c r="D110" s="1058" t="s">
        <v>400</v>
      </c>
      <c r="E110" s="1040"/>
      <c r="F110" s="267" t="s">
        <v>399</v>
      </c>
      <c r="G110" s="1056"/>
    </row>
    <row r="111" spans="1:7" ht="30.75" customHeight="1">
      <c r="A111" s="286" t="s">
        <v>429</v>
      </c>
      <c r="B111" s="1040" t="s">
        <v>419</v>
      </c>
      <c r="C111" s="1041"/>
      <c r="D111" s="1058" t="s">
        <v>402</v>
      </c>
      <c r="E111" s="1040"/>
      <c r="F111" s="267" t="s">
        <v>401</v>
      </c>
      <c r="G111" s="1056"/>
    </row>
    <row r="112" spans="1:7" ht="30.75" customHeight="1">
      <c r="A112" s="286" t="s">
        <v>430</v>
      </c>
      <c r="B112" s="1040" t="s">
        <v>420</v>
      </c>
      <c r="C112" s="1041"/>
      <c r="D112" s="1058" t="s">
        <v>404</v>
      </c>
      <c r="E112" s="1040"/>
      <c r="F112" s="267" t="s">
        <v>403</v>
      </c>
      <c r="G112" s="1056"/>
    </row>
    <row r="113" spans="1:7" ht="30.75" customHeight="1">
      <c r="A113" s="286" t="s">
        <v>431</v>
      </c>
      <c r="B113" s="1040" t="s">
        <v>417</v>
      </c>
      <c r="C113" s="1041"/>
      <c r="D113" s="1058" t="s">
        <v>406</v>
      </c>
      <c r="E113" s="1040"/>
      <c r="F113" s="267" t="s">
        <v>405</v>
      </c>
      <c r="G113" s="1056"/>
    </row>
    <row r="114" spans="1:7" ht="30.75" customHeight="1">
      <c r="A114" s="286" t="s">
        <v>432</v>
      </c>
      <c r="B114" s="1040" t="s">
        <v>421</v>
      </c>
      <c r="C114" s="1041"/>
      <c r="D114" s="1058" t="s">
        <v>408</v>
      </c>
      <c r="E114" s="1040"/>
      <c r="F114" s="267" t="s">
        <v>407</v>
      </c>
      <c r="G114" s="1056"/>
    </row>
    <row r="115" spans="1:7" ht="30.75" customHeight="1">
      <c r="A115" s="286" t="s">
        <v>433</v>
      </c>
      <c r="B115" s="1040" t="s">
        <v>436</v>
      </c>
      <c r="C115" s="1041"/>
      <c r="D115" s="1058" t="s">
        <v>410</v>
      </c>
      <c r="E115" s="1040"/>
      <c r="F115" s="267" t="s">
        <v>409</v>
      </c>
      <c r="G115" s="1056"/>
    </row>
    <row r="116" spans="1:7" ht="30.75" customHeight="1">
      <c r="A116" s="286" t="s">
        <v>434</v>
      </c>
      <c r="B116" s="1040" t="s">
        <v>437</v>
      </c>
      <c r="C116" s="1041"/>
      <c r="D116" s="1058" t="s">
        <v>412</v>
      </c>
      <c r="E116" s="1040"/>
      <c r="F116" s="267" t="s">
        <v>411</v>
      </c>
      <c r="G116" s="1056"/>
    </row>
    <row r="117" spans="1:7" ht="30.75" customHeight="1" thickBot="1">
      <c r="A117" s="287" t="s">
        <v>435</v>
      </c>
      <c r="B117" s="1046"/>
      <c r="C117" s="1047"/>
      <c r="D117" s="1062" t="s">
        <v>439</v>
      </c>
      <c r="E117" s="1046"/>
      <c r="F117" s="269" t="s">
        <v>413</v>
      </c>
      <c r="G117" s="1057"/>
    </row>
  </sheetData>
  <mergeCells count="109">
    <mergeCell ref="A102:B102"/>
    <mergeCell ref="D102:F102"/>
    <mergeCell ref="D111:E111"/>
    <mergeCell ref="B112:C112"/>
    <mergeCell ref="D112:E112"/>
    <mergeCell ref="B113:C113"/>
    <mergeCell ref="D113:E113"/>
    <mergeCell ref="D107:E107"/>
    <mergeCell ref="B108:C108"/>
    <mergeCell ref="D108:E108"/>
    <mergeCell ref="B109:C109"/>
    <mergeCell ref="D109:E109"/>
    <mergeCell ref="B110:C110"/>
    <mergeCell ref="D110:E110"/>
    <mergeCell ref="A104:C104"/>
    <mergeCell ref="D104:F104"/>
    <mergeCell ref="G104:G117"/>
    <mergeCell ref="B105:C105"/>
    <mergeCell ref="D105:E105"/>
    <mergeCell ref="B106:C106"/>
    <mergeCell ref="D106:E106"/>
    <mergeCell ref="B107:C107"/>
    <mergeCell ref="A99:B99"/>
    <mergeCell ref="D99:F99"/>
    <mergeCell ref="A100:B100"/>
    <mergeCell ref="D100:F100"/>
    <mergeCell ref="A101:B101"/>
    <mergeCell ref="D101:F101"/>
    <mergeCell ref="G91:G102"/>
    <mergeCell ref="B117:C117"/>
    <mergeCell ref="D117:E117"/>
    <mergeCell ref="B114:C114"/>
    <mergeCell ref="D114:E114"/>
    <mergeCell ref="B115:C115"/>
    <mergeCell ref="D115:E115"/>
    <mergeCell ref="B116:C116"/>
    <mergeCell ref="D116:E116"/>
    <mergeCell ref="B111:C111"/>
    <mergeCell ref="D95:F95"/>
    <mergeCell ref="A96:B96"/>
    <mergeCell ref="D96:F96"/>
    <mergeCell ref="A97:B97"/>
    <mergeCell ref="D97:F97"/>
    <mergeCell ref="A98:B98"/>
    <mergeCell ref="D98:F98"/>
    <mergeCell ref="E89:F89"/>
    <mergeCell ref="A91:F91"/>
    <mergeCell ref="A92:B92"/>
    <mergeCell ref="D92:F92"/>
    <mergeCell ref="A93:B93"/>
    <mergeCell ref="D93:F93"/>
    <mergeCell ref="A94:B94"/>
    <mergeCell ref="D94:F94"/>
    <mergeCell ref="A95:B95"/>
    <mergeCell ref="G60:G76"/>
    <mergeCell ref="A78:F78"/>
    <mergeCell ref="G78:G89"/>
    <mergeCell ref="E79:F79"/>
    <mergeCell ref="E80:F80"/>
    <mergeCell ref="E81:F81"/>
    <mergeCell ref="E82:F82"/>
    <mergeCell ref="E52:F52"/>
    <mergeCell ref="E53:F53"/>
    <mergeCell ref="E54:F54"/>
    <mergeCell ref="E55:F55"/>
    <mergeCell ref="E56:F56"/>
    <mergeCell ref="E57:F57"/>
    <mergeCell ref="E83:F83"/>
    <mergeCell ref="E84:F84"/>
    <mergeCell ref="E85:F85"/>
    <mergeCell ref="E86:F86"/>
    <mergeCell ref="E87:F87"/>
    <mergeCell ref="E88:F88"/>
    <mergeCell ref="E58:F58"/>
    <mergeCell ref="A59:B59"/>
    <mergeCell ref="A60:F60"/>
    <mergeCell ref="E46:F46"/>
    <mergeCell ref="E47:F47"/>
    <mergeCell ref="E48:F48"/>
    <mergeCell ref="E49:F49"/>
    <mergeCell ref="E50:F50"/>
    <mergeCell ref="E51:F51"/>
    <mergeCell ref="C20:F20"/>
    <mergeCell ref="C21:F21"/>
    <mergeCell ref="G22:G33"/>
    <mergeCell ref="A35:F40"/>
    <mergeCell ref="G35:G40"/>
    <mergeCell ref="A42:F42"/>
    <mergeCell ref="G42:G58"/>
    <mergeCell ref="E43:F43"/>
    <mergeCell ref="E44:F44"/>
    <mergeCell ref="E45:F45"/>
    <mergeCell ref="C22:D22"/>
    <mergeCell ref="C14:F14"/>
    <mergeCell ref="C15:F15"/>
    <mergeCell ref="C16:F16"/>
    <mergeCell ref="C17:F17"/>
    <mergeCell ref="C18:F18"/>
    <mergeCell ref="C19:F19"/>
    <mergeCell ref="A1:D3"/>
    <mergeCell ref="E1:G3"/>
    <mergeCell ref="B4:D4"/>
    <mergeCell ref="A6:F9"/>
    <mergeCell ref="G6:G9"/>
    <mergeCell ref="A11:B20"/>
    <mergeCell ref="C11:F11"/>
    <mergeCell ref="G11:G20"/>
    <mergeCell ref="C12:F12"/>
    <mergeCell ref="C13:F13"/>
  </mergeCells>
  <pageMargins left="0.17" right="0.17"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7194</xdr:col>
                    <xdr:colOff>152400</xdr:colOff>
                    <xdr:row>59</xdr:row>
                    <xdr:rowOff>95250</xdr:rowOff>
                  </from>
                  <to>
                    <xdr:col>7194</xdr:col>
                    <xdr:colOff>152400</xdr:colOff>
                    <xdr:row>59</xdr:row>
                    <xdr:rowOff>171450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7194</xdr:col>
                    <xdr:colOff>152400</xdr:colOff>
                    <xdr:row>59</xdr:row>
                    <xdr:rowOff>323850</xdr:rowOff>
                  </from>
                  <to>
                    <xdr:col>7194</xdr:col>
                    <xdr:colOff>152400</xdr:colOff>
                    <xdr:row>59</xdr:row>
                    <xdr:rowOff>400050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7194</xdr:col>
                    <xdr:colOff>152400</xdr:colOff>
                    <xdr:row>60</xdr:row>
                    <xdr:rowOff>95250</xdr:rowOff>
                  </from>
                  <to>
                    <xdr:col>7194</xdr:col>
                    <xdr:colOff>152400</xdr:colOff>
                    <xdr:row>60</xdr:row>
                    <xdr:rowOff>180975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7194</xdr:col>
                    <xdr:colOff>152400</xdr:colOff>
                    <xdr:row>61</xdr:row>
                    <xdr:rowOff>104775</xdr:rowOff>
                  </from>
                  <to>
                    <xdr:col>7194</xdr:col>
                    <xdr:colOff>152400</xdr:colOff>
                    <xdr:row>61</xdr:row>
                    <xdr:rowOff>190500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7194</xdr:col>
                    <xdr:colOff>152400</xdr:colOff>
                    <xdr:row>60</xdr:row>
                    <xdr:rowOff>323850</xdr:rowOff>
                  </from>
                  <to>
                    <xdr:col>7194</xdr:col>
                    <xdr:colOff>152400</xdr:colOff>
                    <xdr:row>60</xdr:row>
                    <xdr:rowOff>400050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7194</xdr:col>
                    <xdr:colOff>152400</xdr:colOff>
                    <xdr:row>61</xdr:row>
                    <xdr:rowOff>333375</xdr:rowOff>
                  </from>
                  <to>
                    <xdr:col>7194</xdr:col>
                    <xdr:colOff>152400</xdr:colOff>
                    <xdr:row>62</xdr:row>
                    <xdr:rowOff>19050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7194</xdr:col>
                    <xdr:colOff>152400</xdr:colOff>
                    <xdr:row>62</xdr:row>
                    <xdr:rowOff>161925</xdr:rowOff>
                  </from>
                  <to>
                    <xdr:col>7194</xdr:col>
                    <xdr:colOff>152400</xdr:colOff>
                    <xdr:row>62</xdr:row>
                    <xdr:rowOff>238125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7194</xdr:col>
                    <xdr:colOff>152400</xdr:colOff>
                    <xdr:row>63</xdr:row>
                    <xdr:rowOff>9525</xdr:rowOff>
                  </from>
                  <to>
                    <xdr:col>7194</xdr:col>
                    <xdr:colOff>152400</xdr:colOff>
                    <xdr:row>63</xdr:row>
                    <xdr:rowOff>85725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7194</xdr:col>
                    <xdr:colOff>152400</xdr:colOff>
                    <xdr:row>63</xdr:row>
                    <xdr:rowOff>238125</xdr:rowOff>
                  </from>
                  <to>
                    <xdr:col>7194</xdr:col>
                    <xdr:colOff>152400</xdr:colOff>
                    <xdr:row>63</xdr:row>
                    <xdr:rowOff>304800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7194</xdr:col>
                    <xdr:colOff>152400</xdr:colOff>
                    <xdr:row>64</xdr:row>
                    <xdr:rowOff>76200</xdr:rowOff>
                  </from>
                  <to>
                    <xdr:col>7194</xdr:col>
                    <xdr:colOff>152400</xdr:colOff>
                    <xdr:row>64</xdr:row>
                    <xdr:rowOff>152400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7194</xdr:col>
                    <xdr:colOff>152400</xdr:colOff>
                    <xdr:row>64</xdr:row>
                    <xdr:rowOff>304800</xdr:rowOff>
                  </from>
                  <to>
                    <xdr:col>7194</xdr:col>
                    <xdr:colOff>152400</xdr:colOff>
                    <xdr:row>64</xdr:row>
                    <xdr:rowOff>371475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7194</xdr:col>
                    <xdr:colOff>152400</xdr:colOff>
                    <xdr:row>58</xdr:row>
                    <xdr:rowOff>47625</xdr:rowOff>
                  </from>
                  <to>
                    <xdr:col>7194</xdr:col>
                    <xdr:colOff>152400</xdr:colOff>
                    <xdr:row>58</xdr:row>
                    <xdr:rowOff>123825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7194</xdr:col>
                    <xdr:colOff>152400</xdr:colOff>
                    <xdr:row>59</xdr:row>
                    <xdr:rowOff>95250</xdr:rowOff>
                  </from>
                  <to>
                    <xdr:col>7194</xdr:col>
                    <xdr:colOff>152400</xdr:colOff>
                    <xdr:row>59</xdr:row>
                    <xdr:rowOff>171450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7194</xdr:col>
                    <xdr:colOff>152400</xdr:colOff>
                    <xdr:row>59</xdr:row>
                    <xdr:rowOff>323850</xdr:rowOff>
                  </from>
                  <to>
                    <xdr:col>7194</xdr:col>
                    <xdr:colOff>152400</xdr:colOff>
                    <xdr:row>59</xdr:row>
                    <xdr:rowOff>400050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7194</xdr:col>
                    <xdr:colOff>152400</xdr:colOff>
                    <xdr:row>60</xdr:row>
                    <xdr:rowOff>95250</xdr:rowOff>
                  </from>
                  <to>
                    <xdr:col>7194</xdr:col>
                    <xdr:colOff>152400</xdr:colOff>
                    <xdr:row>60</xdr:row>
                    <xdr:rowOff>180975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7194</xdr:col>
                    <xdr:colOff>152400</xdr:colOff>
                    <xdr:row>61</xdr:row>
                    <xdr:rowOff>104775</xdr:rowOff>
                  </from>
                  <to>
                    <xdr:col>7194</xdr:col>
                    <xdr:colOff>152400</xdr:colOff>
                    <xdr:row>61</xdr:row>
                    <xdr:rowOff>190500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7194</xdr:col>
                    <xdr:colOff>152400</xdr:colOff>
                    <xdr:row>60</xdr:row>
                    <xdr:rowOff>323850</xdr:rowOff>
                  </from>
                  <to>
                    <xdr:col>7194</xdr:col>
                    <xdr:colOff>152400</xdr:colOff>
                    <xdr:row>60</xdr:row>
                    <xdr:rowOff>400050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7194</xdr:col>
                    <xdr:colOff>152400</xdr:colOff>
                    <xdr:row>61</xdr:row>
                    <xdr:rowOff>333375</xdr:rowOff>
                  </from>
                  <to>
                    <xdr:col>7194</xdr:col>
                    <xdr:colOff>152400</xdr:colOff>
                    <xdr:row>62</xdr:row>
                    <xdr:rowOff>19050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7194</xdr:col>
                    <xdr:colOff>152400</xdr:colOff>
                    <xdr:row>62</xdr:row>
                    <xdr:rowOff>161925</xdr:rowOff>
                  </from>
                  <to>
                    <xdr:col>7194</xdr:col>
                    <xdr:colOff>152400</xdr:colOff>
                    <xdr:row>62</xdr:row>
                    <xdr:rowOff>238125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7194</xdr:col>
                    <xdr:colOff>152400</xdr:colOff>
                    <xdr:row>63</xdr:row>
                    <xdr:rowOff>9525</xdr:rowOff>
                  </from>
                  <to>
                    <xdr:col>7194</xdr:col>
                    <xdr:colOff>152400</xdr:colOff>
                    <xdr:row>63</xdr:row>
                    <xdr:rowOff>85725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7194</xdr:col>
                    <xdr:colOff>152400</xdr:colOff>
                    <xdr:row>63</xdr:row>
                    <xdr:rowOff>238125</xdr:rowOff>
                  </from>
                  <to>
                    <xdr:col>7194</xdr:col>
                    <xdr:colOff>152400</xdr:colOff>
                    <xdr:row>63</xdr:row>
                    <xdr:rowOff>304800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7194</xdr:col>
                    <xdr:colOff>152400</xdr:colOff>
                    <xdr:row>64</xdr:row>
                    <xdr:rowOff>76200</xdr:rowOff>
                  </from>
                  <to>
                    <xdr:col>7194</xdr:col>
                    <xdr:colOff>152400</xdr:colOff>
                    <xdr:row>64</xdr:row>
                    <xdr:rowOff>152400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7194</xdr:col>
                    <xdr:colOff>152400</xdr:colOff>
                    <xdr:row>64</xdr:row>
                    <xdr:rowOff>304800</xdr:rowOff>
                  </from>
                  <to>
                    <xdr:col>7194</xdr:col>
                    <xdr:colOff>152400</xdr:colOff>
                    <xdr:row>64</xdr:row>
                    <xdr:rowOff>371475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7194</xdr:col>
                    <xdr:colOff>152400</xdr:colOff>
                    <xdr:row>58</xdr:row>
                    <xdr:rowOff>47625</xdr:rowOff>
                  </from>
                  <to>
                    <xdr:col>7194</xdr:col>
                    <xdr:colOff>152400</xdr:colOff>
                    <xdr:row>58</xdr:row>
                    <xdr:rowOff>123825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7194</xdr:col>
                    <xdr:colOff>152400</xdr:colOff>
                    <xdr:row>59</xdr:row>
                    <xdr:rowOff>85725</xdr:rowOff>
                  </from>
                  <to>
                    <xdr:col>7194</xdr:col>
                    <xdr:colOff>161925</xdr:colOff>
                    <xdr:row>59</xdr:row>
                    <xdr:rowOff>171450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7194</xdr:col>
                    <xdr:colOff>152400</xdr:colOff>
                    <xdr:row>59</xdr:row>
                    <xdr:rowOff>314325</xdr:rowOff>
                  </from>
                  <to>
                    <xdr:col>7194</xdr:col>
                    <xdr:colOff>161925</xdr:colOff>
                    <xdr:row>59</xdr:row>
                    <xdr:rowOff>409575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7194</xdr:col>
                    <xdr:colOff>152400</xdr:colOff>
                    <xdr:row>60</xdr:row>
                    <xdr:rowOff>76200</xdr:rowOff>
                  </from>
                  <to>
                    <xdr:col>7194</xdr:col>
                    <xdr:colOff>161925</xdr:colOff>
                    <xdr:row>60</xdr:row>
                    <xdr:rowOff>180975</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7194</xdr:col>
                    <xdr:colOff>152400</xdr:colOff>
                    <xdr:row>61</xdr:row>
                    <xdr:rowOff>85725</xdr:rowOff>
                  </from>
                  <to>
                    <xdr:col>7194</xdr:col>
                    <xdr:colOff>161925</xdr:colOff>
                    <xdr:row>61</xdr:row>
                    <xdr:rowOff>180975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7194</xdr:col>
                    <xdr:colOff>152400</xdr:colOff>
                    <xdr:row>60</xdr:row>
                    <xdr:rowOff>304800</xdr:rowOff>
                  </from>
                  <to>
                    <xdr:col>7194</xdr:col>
                    <xdr:colOff>161925</xdr:colOff>
                    <xdr:row>60</xdr:row>
                    <xdr:rowOff>400050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7194</xdr:col>
                    <xdr:colOff>152400</xdr:colOff>
                    <xdr:row>61</xdr:row>
                    <xdr:rowOff>314325</xdr:rowOff>
                  </from>
                  <to>
                    <xdr:col>7194</xdr:col>
                    <xdr:colOff>161925</xdr:colOff>
                    <xdr:row>62</xdr:row>
                    <xdr:rowOff>19050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7194</xdr:col>
                    <xdr:colOff>152400</xdr:colOff>
                    <xdr:row>62</xdr:row>
                    <xdr:rowOff>152400</xdr:rowOff>
                  </from>
                  <to>
                    <xdr:col>7194</xdr:col>
                    <xdr:colOff>161925</xdr:colOff>
                    <xdr:row>62</xdr:row>
                    <xdr:rowOff>247650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7194</xdr:col>
                    <xdr:colOff>152400</xdr:colOff>
                    <xdr:row>62</xdr:row>
                    <xdr:rowOff>381000</xdr:rowOff>
                  </from>
                  <to>
                    <xdr:col>7194</xdr:col>
                    <xdr:colOff>161925</xdr:colOff>
                    <xdr:row>63</xdr:row>
                    <xdr:rowOff>85725</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7194</xdr:col>
                    <xdr:colOff>152400</xdr:colOff>
                    <xdr:row>63</xdr:row>
                    <xdr:rowOff>228600</xdr:rowOff>
                  </from>
                  <to>
                    <xdr:col>7194</xdr:col>
                    <xdr:colOff>161925</xdr:colOff>
                    <xdr:row>63</xdr:row>
                    <xdr:rowOff>304800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7194</xdr:col>
                    <xdr:colOff>152400</xdr:colOff>
                    <xdr:row>64</xdr:row>
                    <xdr:rowOff>57150</xdr:rowOff>
                  </from>
                  <to>
                    <xdr:col>7194</xdr:col>
                    <xdr:colOff>161925</xdr:colOff>
                    <xdr:row>64</xdr:row>
                    <xdr:rowOff>152400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7194</xdr:col>
                    <xdr:colOff>152400</xdr:colOff>
                    <xdr:row>64</xdr:row>
                    <xdr:rowOff>285750</xdr:rowOff>
                  </from>
                  <to>
                    <xdr:col>7194</xdr:col>
                    <xdr:colOff>161925</xdr:colOff>
                    <xdr:row>64</xdr:row>
                    <xdr:rowOff>371475</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7194</xdr:col>
                    <xdr:colOff>152400</xdr:colOff>
                    <xdr:row>58</xdr:row>
                    <xdr:rowOff>28575</xdr:rowOff>
                  </from>
                  <to>
                    <xdr:col>7194</xdr:col>
                    <xdr:colOff>161925</xdr:colOff>
                    <xdr:row>58</xdr:row>
                    <xdr:rowOff>123825</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7194</xdr:col>
                    <xdr:colOff>152400</xdr:colOff>
                    <xdr:row>59</xdr:row>
                    <xdr:rowOff>66675</xdr:rowOff>
                  </from>
                  <to>
                    <xdr:col>7194</xdr:col>
                    <xdr:colOff>161925</xdr:colOff>
                    <xdr:row>59</xdr:row>
                    <xdr:rowOff>171450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7194</xdr:col>
                    <xdr:colOff>152400</xdr:colOff>
                    <xdr:row>59</xdr:row>
                    <xdr:rowOff>304800</xdr:rowOff>
                  </from>
                  <to>
                    <xdr:col>7194</xdr:col>
                    <xdr:colOff>161925</xdr:colOff>
                    <xdr:row>59</xdr:row>
                    <xdr:rowOff>409575</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7194</xdr:col>
                    <xdr:colOff>152400</xdr:colOff>
                    <xdr:row>60</xdr:row>
                    <xdr:rowOff>66675</xdr:rowOff>
                  </from>
                  <to>
                    <xdr:col>7194</xdr:col>
                    <xdr:colOff>161925</xdr:colOff>
                    <xdr:row>60</xdr:row>
                    <xdr:rowOff>180975</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7194</xdr:col>
                    <xdr:colOff>152400</xdr:colOff>
                    <xdr:row>61</xdr:row>
                    <xdr:rowOff>76200</xdr:rowOff>
                  </from>
                  <to>
                    <xdr:col>7194</xdr:col>
                    <xdr:colOff>161925</xdr:colOff>
                    <xdr:row>61</xdr:row>
                    <xdr:rowOff>190500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7194</xdr:col>
                    <xdr:colOff>152400</xdr:colOff>
                    <xdr:row>60</xdr:row>
                    <xdr:rowOff>295275</xdr:rowOff>
                  </from>
                  <to>
                    <xdr:col>7194</xdr:col>
                    <xdr:colOff>161925</xdr:colOff>
                    <xdr:row>60</xdr:row>
                    <xdr:rowOff>400050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7194</xdr:col>
                    <xdr:colOff>152400</xdr:colOff>
                    <xdr:row>61</xdr:row>
                    <xdr:rowOff>304800</xdr:rowOff>
                  </from>
                  <to>
                    <xdr:col>7194</xdr:col>
                    <xdr:colOff>161925</xdr:colOff>
                    <xdr:row>62</xdr:row>
                    <xdr:rowOff>19050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7194</xdr:col>
                    <xdr:colOff>152400</xdr:colOff>
                    <xdr:row>62</xdr:row>
                    <xdr:rowOff>133350</xdr:rowOff>
                  </from>
                  <to>
                    <xdr:col>7194</xdr:col>
                    <xdr:colOff>161925</xdr:colOff>
                    <xdr:row>62</xdr:row>
                    <xdr:rowOff>238125</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7194</xdr:col>
                    <xdr:colOff>152400</xdr:colOff>
                    <xdr:row>62</xdr:row>
                    <xdr:rowOff>371475</xdr:rowOff>
                  </from>
                  <to>
                    <xdr:col>7194</xdr:col>
                    <xdr:colOff>161925</xdr:colOff>
                    <xdr:row>63</xdr:row>
                    <xdr:rowOff>85725</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7194</xdr:col>
                    <xdr:colOff>152400</xdr:colOff>
                    <xdr:row>63</xdr:row>
                    <xdr:rowOff>209550</xdr:rowOff>
                  </from>
                  <to>
                    <xdr:col>7194</xdr:col>
                    <xdr:colOff>161925</xdr:colOff>
                    <xdr:row>63</xdr:row>
                    <xdr:rowOff>304800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7194</xdr:col>
                    <xdr:colOff>152400</xdr:colOff>
                    <xdr:row>64</xdr:row>
                    <xdr:rowOff>47625</xdr:rowOff>
                  </from>
                  <to>
                    <xdr:col>7194</xdr:col>
                    <xdr:colOff>161925</xdr:colOff>
                    <xdr:row>64</xdr:row>
                    <xdr:rowOff>152400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7194</xdr:col>
                    <xdr:colOff>152400</xdr:colOff>
                    <xdr:row>64</xdr:row>
                    <xdr:rowOff>276225</xdr:rowOff>
                  </from>
                  <to>
                    <xdr:col>7194</xdr:col>
                    <xdr:colOff>161925</xdr:colOff>
                    <xdr:row>64</xdr:row>
                    <xdr:rowOff>371475</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7194</xdr:col>
                    <xdr:colOff>152400</xdr:colOff>
                    <xdr:row>58</xdr:row>
                    <xdr:rowOff>19050</xdr:rowOff>
                  </from>
                  <to>
                    <xdr:col>7194</xdr:col>
                    <xdr:colOff>161925</xdr:colOff>
                    <xdr:row>58</xdr:row>
                    <xdr:rowOff>123825</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7197</xdr:col>
                    <xdr:colOff>161925</xdr:colOff>
                    <xdr:row>65</xdr:row>
                    <xdr:rowOff>57150</xdr:rowOff>
                  </from>
                  <to>
                    <xdr:col>7197</xdr:col>
                    <xdr:colOff>171450</xdr:colOff>
                    <xdr:row>65</xdr:row>
                    <xdr:rowOff>161925</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7197</xdr:col>
                    <xdr:colOff>161925</xdr:colOff>
                    <xdr:row>65</xdr:row>
                    <xdr:rowOff>57150</xdr:rowOff>
                  </from>
                  <to>
                    <xdr:col>7197</xdr:col>
                    <xdr:colOff>171450</xdr:colOff>
                    <xdr:row>65</xdr:row>
                    <xdr:rowOff>152400</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7194</xdr:col>
                    <xdr:colOff>152400</xdr:colOff>
                    <xdr:row>65</xdr:row>
                    <xdr:rowOff>57150</xdr:rowOff>
                  </from>
                  <to>
                    <xdr:col>7194</xdr:col>
                    <xdr:colOff>152400</xdr:colOff>
                    <xdr:row>65</xdr:row>
                    <xdr:rowOff>161925</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7195</xdr:col>
                    <xdr:colOff>485775</xdr:colOff>
                    <xdr:row>57</xdr:row>
                    <xdr:rowOff>28575</xdr:rowOff>
                  </from>
                  <to>
                    <xdr:col>7195</xdr:col>
                    <xdr:colOff>590550</xdr:colOff>
                    <xdr:row>57</xdr:row>
                    <xdr:rowOff>190500</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7195</xdr:col>
                    <xdr:colOff>485775</xdr:colOff>
                    <xdr:row>58</xdr:row>
                    <xdr:rowOff>0</xdr:rowOff>
                  </from>
                  <to>
                    <xdr:col>7195</xdr:col>
                    <xdr:colOff>590550</xdr:colOff>
                    <xdr:row>58</xdr:row>
                    <xdr:rowOff>161925</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7195</xdr:col>
                    <xdr:colOff>485775</xdr:colOff>
                    <xdr:row>59</xdr:row>
                    <xdr:rowOff>57150</xdr:rowOff>
                  </from>
                  <to>
                    <xdr:col>7195</xdr:col>
                    <xdr:colOff>590550</xdr:colOff>
                    <xdr:row>59</xdr:row>
                    <xdr:rowOff>219075</xdr:rowOff>
                  </to>
                </anchor>
              </controlPr>
            </control>
          </mc:Choice>
        </mc:AlternateContent>
        <mc:AlternateContent xmlns:mc="http://schemas.openxmlformats.org/markup-compatibility/2006">
          <mc:Choice Requires="x14">
            <control shapeId="15415" r:id="rId58" name="Check Box 55">
              <controlPr defaultSize="0" autoFill="0" autoLine="0" autoPict="0">
                <anchor moveWithCells="1">
                  <from>
                    <xdr:col>7195</xdr:col>
                    <xdr:colOff>485775</xdr:colOff>
                    <xdr:row>59</xdr:row>
                    <xdr:rowOff>228600</xdr:rowOff>
                  </from>
                  <to>
                    <xdr:col>7195</xdr:col>
                    <xdr:colOff>590550</xdr:colOff>
                    <xdr:row>59</xdr:row>
                    <xdr:rowOff>390525</xdr:rowOff>
                  </to>
                </anchor>
              </controlPr>
            </control>
          </mc:Choice>
        </mc:AlternateContent>
        <mc:AlternateContent xmlns:mc="http://schemas.openxmlformats.org/markup-compatibility/2006">
          <mc:Choice Requires="x14">
            <control shapeId="15416" r:id="rId59" name="Check Box 56">
              <controlPr defaultSize="0" autoFill="0" autoLine="0" autoPict="0">
                <anchor moveWithCells="1">
                  <from>
                    <xdr:col>7195</xdr:col>
                    <xdr:colOff>485775</xdr:colOff>
                    <xdr:row>59</xdr:row>
                    <xdr:rowOff>447675</xdr:rowOff>
                  </from>
                  <to>
                    <xdr:col>7195</xdr:col>
                    <xdr:colOff>590550</xdr:colOff>
                    <xdr:row>60</xdr:row>
                    <xdr:rowOff>161925</xdr:rowOff>
                  </to>
                </anchor>
              </controlPr>
            </control>
          </mc:Choice>
        </mc:AlternateContent>
        <mc:AlternateContent xmlns:mc="http://schemas.openxmlformats.org/markup-compatibility/2006">
          <mc:Choice Requires="x14">
            <control shapeId="15417" r:id="rId60" name="Check Box 57">
              <controlPr defaultSize="0" autoFill="0" autoLine="0" autoPict="0">
                <anchor moveWithCells="1">
                  <from>
                    <xdr:col>7195</xdr:col>
                    <xdr:colOff>485775</xdr:colOff>
                    <xdr:row>60</xdr:row>
                    <xdr:rowOff>219075</xdr:rowOff>
                  </from>
                  <to>
                    <xdr:col>7195</xdr:col>
                    <xdr:colOff>590550</xdr:colOff>
                    <xdr:row>60</xdr:row>
                    <xdr:rowOff>390525</xdr:rowOff>
                  </to>
                </anchor>
              </controlPr>
            </control>
          </mc:Choice>
        </mc:AlternateContent>
        <mc:AlternateContent xmlns:mc="http://schemas.openxmlformats.org/markup-compatibility/2006">
          <mc:Choice Requires="x14">
            <control shapeId="15418" r:id="rId61" name="Check Box 58">
              <controlPr defaultSize="0" autoFill="0" autoLine="0" autoPict="0">
                <anchor moveWithCells="1">
                  <from>
                    <xdr:col>7195</xdr:col>
                    <xdr:colOff>485775</xdr:colOff>
                    <xdr:row>60</xdr:row>
                    <xdr:rowOff>447675</xdr:rowOff>
                  </from>
                  <to>
                    <xdr:col>7195</xdr:col>
                    <xdr:colOff>590550</xdr:colOff>
                    <xdr:row>61</xdr:row>
                    <xdr:rowOff>161925</xdr:rowOff>
                  </to>
                </anchor>
              </controlPr>
            </control>
          </mc:Choice>
        </mc:AlternateContent>
        <mc:AlternateContent xmlns:mc="http://schemas.openxmlformats.org/markup-compatibility/2006">
          <mc:Choice Requires="x14">
            <control shapeId="15419" r:id="rId62" name="Check Box 59">
              <controlPr defaultSize="0" autoFill="0" autoLine="0" autoPict="0">
                <anchor moveWithCells="1">
                  <from>
                    <xdr:col>7195</xdr:col>
                    <xdr:colOff>485775</xdr:colOff>
                    <xdr:row>61</xdr:row>
                    <xdr:rowOff>219075</xdr:rowOff>
                  </from>
                  <to>
                    <xdr:col>7195</xdr:col>
                    <xdr:colOff>590550</xdr:colOff>
                    <xdr:row>62</xdr:row>
                    <xdr:rowOff>0</xdr:rowOff>
                  </to>
                </anchor>
              </controlPr>
            </control>
          </mc:Choice>
        </mc:AlternateContent>
        <mc:AlternateContent xmlns:mc="http://schemas.openxmlformats.org/markup-compatibility/2006">
          <mc:Choice Requires="x14">
            <control shapeId="15420" r:id="rId63" name="Check Box 60">
              <controlPr defaultSize="0" autoFill="0" autoLine="0" autoPict="0">
                <anchor moveWithCells="1">
                  <from>
                    <xdr:col>7195</xdr:col>
                    <xdr:colOff>485775</xdr:colOff>
                    <xdr:row>62</xdr:row>
                    <xdr:rowOff>57150</xdr:rowOff>
                  </from>
                  <to>
                    <xdr:col>7195</xdr:col>
                    <xdr:colOff>590550</xdr:colOff>
                    <xdr:row>62</xdr:row>
                    <xdr:rowOff>219075</xdr:rowOff>
                  </to>
                </anchor>
              </controlPr>
            </control>
          </mc:Choice>
        </mc:AlternateContent>
        <mc:AlternateContent xmlns:mc="http://schemas.openxmlformats.org/markup-compatibility/2006">
          <mc:Choice Requires="x14">
            <control shapeId="15421" r:id="rId64" name="Check Box 61">
              <controlPr defaultSize="0" autoFill="0" autoLine="0" autoPict="0">
                <anchor moveWithCells="1">
                  <from>
                    <xdr:col>7195</xdr:col>
                    <xdr:colOff>485775</xdr:colOff>
                    <xdr:row>62</xdr:row>
                    <xdr:rowOff>285750</xdr:rowOff>
                  </from>
                  <to>
                    <xdr:col>7195</xdr:col>
                    <xdr:colOff>590550</xdr:colOff>
                    <xdr:row>63</xdr:row>
                    <xdr:rowOff>57150</xdr:rowOff>
                  </to>
                </anchor>
              </controlPr>
            </control>
          </mc:Choice>
        </mc:AlternateContent>
        <mc:AlternateContent xmlns:mc="http://schemas.openxmlformats.org/markup-compatibility/2006">
          <mc:Choice Requires="x14">
            <control shapeId="15422" r:id="rId65" name="Check Box 62">
              <controlPr defaultSize="0" autoFill="0" autoLine="0" autoPict="0">
                <anchor moveWithCells="1">
                  <from>
                    <xdr:col>7195</xdr:col>
                    <xdr:colOff>485775</xdr:colOff>
                    <xdr:row>63</xdr:row>
                    <xdr:rowOff>114300</xdr:rowOff>
                  </from>
                  <to>
                    <xdr:col>7195</xdr:col>
                    <xdr:colOff>590550</xdr:colOff>
                    <xdr:row>63</xdr:row>
                    <xdr:rowOff>276225</xdr:rowOff>
                  </to>
                </anchor>
              </controlPr>
            </control>
          </mc:Choice>
        </mc:AlternateContent>
        <mc:AlternateContent xmlns:mc="http://schemas.openxmlformats.org/markup-compatibility/2006">
          <mc:Choice Requires="x14">
            <control shapeId="15424" r:id="rId66" name="Check Box 64">
              <controlPr defaultSize="0" autoFill="0" autoLine="0" autoPict="0">
                <anchor moveWithCells="1">
                  <from>
                    <xdr:col>7200</xdr:col>
                    <xdr:colOff>381000</xdr:colOff>
                    <xdr:row>64</xdr:row>
                    <xdr:rowOff>142875</xdr:rowOff>
                  </from>
                  <to>
                    <xdr:col>7200</xdr:col>
                    <xdr:colOff>485775</xdr:colOff>
                    <xdr:row>64</xdr:row>
                    <xdr:rowOff>304800</xdr:rowOff>
                  </to>
                </anchor>
              </controlPr>
            </control>
          </mc:Choice>
        </mc:AlternateContent>
        <mc:AlternateContent xmlns:mc="http://schemas.openxmlformats.org/markup-compatibility/2006">
          <mc:Choice Requires="x14">
            <control shapeId="15477" r:id="rId67" name="Check Box 117">
              <controlPr defaultSize="0" autoFill="0" autoLine="0" autoPict="0">
                <anchor moveWithCells="1">
                  <from>
                    <xdr:col>7198</xdr:col>
                    <xdr:colOff>171450</xdr:colOff>
                    <xdr:row>57</xdr:row>
                    <xdr:rowOff>9525</xdr:rowOff>
                  </from>
                  <to>
                    <xdr:col>7198</xdr:col>
                    <xdr:colOff>276225</xdr:colOff>
                    <xdr:row>57</xdr:row>
                    <xdr:rowOff>161925</xdr:rowOff>
                  </to>
                </anchor>
              </controlPr>
            </control>
          </mc:Choice>
        </mc:AlternateContent>
        <mc:AlternateContent xmlns:mc="http://schemas.openxmlformats.org/markup-compatibility/2006">
          <mc:Choice Requires="x14">
            <control shapeId="15478" r:id="rId68" name="Check Box 118">
              <controlPr defaultSize="0" autoFill="0" autoLine="0" autoPict="0">
                <anchor moveWithCells="1">
                  <from>
                    <xdr:col>7198</xdr:col>
                    <xdr:colOff>171450</xdr:colOff>
                    <xdr:row>57</xdr:row>
                    <xdr:rowOff>228600</xdr:rowOff>
                  </from>
                  <to>
                    <xdr:col>7198</xdr:col>
                    <xdr:colOff>276225</xdr:colOff>
                    <xdr:row>58</xdr:row>
                    <xdr:rowOff>133350</xdr:rowOff>
                  </to>
                </anchor>
              </controlPr>
            </control>
          </mc:Choice>
        </mc:AlternateContent>
        <mc:AlternateContent xmlns:mc="http://schemas.openxmlformats.org/markup-compatibility/2006">
          <mc:Choice Requires="x14">
            <control shapeId="15479" r:id="rId69" name="Check Box 119">
              <controlPr defaultSize="0" autoFill="0" autoLine="0" autoPict="0">
                <anchor moveWithCells="1">
                  <from>
                    <xdr:col>7198</xdr:col>
                    <xdr:colOff>171450</xdr:colOff>
                    <xdr:row>59</xdr:row>
                    <xdr:rowOff>28575</xdr:rowOff>
                  </from>
                  <to>
                    <xdr:col>7198</xdr:col>
                    <xdr:colOff>276225</xdr:colOff>
                    <xdr:row>59</xdr:row>
                    <xdr:rowOff>190500</xdr:rowOff>
                  </to>
                </anchor>
              </controlPr>
            </control>
          </mc:Choice>
        </mc:AlternateContent>
        <mc:AlternateContent xmlns:mc="http://schemas.openxmlformats.org/markup-compatibility/2006">
          <mc:Choice Requires="x14">
            <control shapeId="15480" r:id="rId70" name="Check Box 120">
              <controlPr defaultSize="0" autoFill="0" autoLine="0" autoPict="0">
                <anchor moveWithCells="1">
                  <from>
                    <xdr:col>7198</xdr:col>
                    <xdr:colOff>171450</xdr:colOff>
                    <xdr:row>59</xdr:row>
                    <xdr:rowOff>257175</xdr:rowOff>
                  </from>
                  <to>
                    <xdr:col>7198</xdr:col>
                    <xdr:colOff>276225</xdr:colOff>
                    <xdr:row>59</xdr:row>
                    <xdr:rowOff>409575</xdr:rowOff>
                  </to>
                </anchor>
              </controlPr>
            </control>
          </mc:Choice>
        </mc:AlternateContent>
        <mc:AlternateContent xmlns:mc="http://schemas.openxmlformats.org/markup-compatibility/2006">
          <mc:Choice Requires="x14">
            <control shapeId="15481" r:id="rId71" name="Check Box 121">
              <controlPr defaultSize="0" autoFill="0" autoLine="0" autoPict="0">
                <anchor moveWithCells="1">
                  <from>
                    <xdr:col>7198</xdr:col>
                    <xdr:colOff>171450</xdr:colOff>
                    <xdr:row>60</xdr:row>
                    <xdr:rowOff>28575</xdr:rowOff>
                  </from>
                  <to>
                    <xdr:col>7198</xdr:col>
                    <xdr:colOff>276225</xdr:colOff>
                    <xdr:row>60</xdr:row>
                    <xdr:rowOff>190500</xdr:rowOff>
                  </to>
                </anchor>
              </controlPr>
            </control>
          </mc:Choice>
        </mc:AlternateContent>
        <mc:AlternateContent xmlns:mc="http://schemas.openxmlformats.org/markup-compatibility/2006">
          <mc:Choice Requires="x14">
            <control shapeId="15482" r:id="rId72" name="Check Box 122">
              <controlPr defaultSize="0" autoFill="0" autoLine="0" autoPict="0">
                <anchor moveWithCells="1">
                  <from>
                    <xdr:col>7198</xdr:col>
                    <xdr:colOff>171450</xdr:colOff>
                    <xdr:row>60</xdr:row>
                    <xdr:rowOff>247650</xdr:rowOff>
                  </from>
                  <to>
                    <xdr:col>7198</xdr:col>
                    <xdr:colOff>276225</xdr:colOff>
                    <xdr:row>60</xdr:row>
                    <xdr:rowOff>409575</xdr:rowOff>
                  </to>
                </anchor>
              </controlPr>
            </control>
          </mc:Choice>
        </mc:AlternateContent>
        <mc:AlternateContent xmlns:mc="http://schemas.openxmlformats.org/markup-compatibility/2006">
          <mc:Choice Requires="x14">
            <control shapeId="15483" r:id="rId73" name="Check Box 123">
              <controlPr defaultSize="0" autoFill="0" autoLine="0" autoPict="0">
                <anchor moveWithCells="1">
                  <from>
                    <xdr:col>7198</xdr:col>
                    <xdr:colOff>171450</xdr:colOff>
                    <xdr:row>61</xdr:row>
                    <xdr:rowOff>28575</xdr:rowOff>
                  </from>
                  <to>
                    <xdr:col>7198</xdr:col>
                    <xdr:colOff>276225</xdr:colOff>
                    <xdr:row>61</xdr:row>
                    <xdr:rowOff>180975</xdr:rowOff>
                  </to>
                </anchor>
              </controlPr>
            </control>
          </mc:Choice>
        </mc:AlternateContent>
        <mc:AlternateContent xmlns:mc="http://schemas.openxmlformats.org/markup-compatibility/2006">
          <mc:Choice Requires="x14">
            <control shapeId="15484" r:id="rId74" name="Check Box 124">
              <controlPr defaultSize="0" autoFill="0" autoLine="0" autoPict="0">
                <anchor moveWithCells="1">
                  <from>
                    <xdr:col>7198</xdr:col>
                    <xdr:colOff>171450</xdr:colOff>
                    <xdr:row>61</xdr:row>
                    <xdr:rowOff>247650</xdr:rowOff>
                  </from>
                  <to>
                    <xdr:col>7198</xdr:col>
                    <xdr:colOff>276225</xdr:colOff>
                    <xdr:row>62</xdr:row>
                    <xdr:rowOff>19050</xdr:rowOff>
                  </to>
                </anchor>
              </controlPr>
            </control>
          </mc:Choice>
        </mc:AlternateContent>
        <mc:AlternateContent xmlns:mc="http://schemas.openxmlformats.org/markup-compatibility/2006">
          <mc:Choice Requires="x14">
            <control shapeId="15485" r:id="rId75" name="Check Box 125">
              <controlPr defaultSize="0" autoFill="0" autoLine="0" autoPict="0">
                <anchor moveWithCells="1">
                  <from>
                    <xdr:col>7198</xdr:col>
                    <xdr:colOff>171450</xdr:colOff>
                    <xdr:row>62</xdr:row>
                    <xdr:rowOff>85725</xdr:rowOff>
                  </from>
                  <to>
                    <xdr:col>7198</xdr:col>
                    <xdr:colOff>276225</xdr:colOff>
                    <xdr:row>62</xdr:row>
                    <xdr:rowOff>247650</xdr:rowOff>
                  </to>
                </anchor>
              </controlPr>
            </control>
          </mc:Choice>
        </mc:AlternateContent>
        <mc:AlternateContent xmlns:mc="http://schemas.openxmlformats.org/markup-compatibility/2006">
          <mc:Choice Requires="x14">
            <control shapeId="15486" r:id="rId76" name="Check Box 126">
              <controlPr defaultSize="0" autoFill="0" autoLine="0" autoPict="0">
                <anchor moveWithCells="1">
                  <from>
                    <xdr:col>7198</xdr:col>
                    <xdr:colOff>171450</xdr:colOff>
                    <xdr:row>62</xdr:row>
                    <xdr:rowOff>314325</xdr:rowOff>
                  </from>
                  <to>
                    <xdr:col>7198</xdr:col>
                    <xdr:colOff>276225</xdr:colOff>
                    <xdr:row>63</xdr:row>
                    <xdr:rowOff>85725</xdr:rowOff>
                  </to>
                </anchor>
              </controlPr>
            </control>
          </mc:Choice>
        </mc:AlternateContent>
        <mc:AlternateContent xmlns:mc="http://schemas.openxmlformats.org/markup-compatibility/2006">
          <mc:Choice Requires="x14">
            <control shapeId="15487" r:id="rId77" name="Check Box 127">
              <controlPr defaultSize="0" autoFill="0" autoLine="0" autoPict="0">
                <anchor moveWithCells="1">
                  <from>
                    <xdr:col>7198</xdr:col>
                    <xdr:colOff>171450</xdr:colOff>
                    <xdr:row>63</xdr:row>
                    <xdr:rowOff>152400</xdr:rowOff>
                  </from>
                  <to>
                    <xdr:col>7198</xdr:col>
                    <xdr:colOff>276225</xdr:colOff>
                    <xdr:row>63</xdr:row>
                    <xdr:rowOff>314325</xdr:rowOff>
                  </to>
                </anchor>
              </controlPr>
            </control>
          </mc:Choice>
        </mc:AlternateContent>
        <mc:AlternateContent xmlns:mc="http://schemas.openxmlformats.org/markup-compatibility/2006">
          <mc:Choice Requires="x14">
            <control shapeId="15488" r:id="rId78" name="Check Box 128">
              <controlPr defaultSize="0" autoFill="0" autoLine="0" autoPict="0">
                <anchor moveWithCells="1">
                  <from>
                    <xdr:col>7195</xdr:col>
                    <xdr:colOff>485775</xdr:colOff>
                    <xdr:row>63</xdr:row>
                    <xdr:rowOff>333375</xdr:rowOff>
                  </from>
                  <to>
                    <xdr:col>7195</xdr:col>
                    <xdr:colOff>590550</xdr:colOff>
                    <xdr:row>64</xdr:row>
                    <xdr:rowOff>104775</xdr:rowOff>
                  </to>
                </anchor>
              </controlPr>
            </control>
          </mc:Choice>
        </mc:AlternateContent>
        <mc:AlternateContent xmlns:mc="http://schemas.openxmlformats.org/markup-compatibility/2006">
          <mc:Choice Requires="x14">
            <control shapeId="15503" r:id="rId79" name="Check Box 143">
              <controlPr defaultSize="0" autoFill="0" autoLine="0" autoPict="0">
                <anchor moveWithCells="1">
                  <from>
                    <xdr:col>7200</xdr:col>
                    <xdr:colOff>371475</xdr:colOff>
                    <xdr:row>57</xdr:row>
                    <xdr:rowOff>9525</xdr:rowOff>
                  </from>
                  <to>
                    <xdr:col>7200</xdr:col>
                    <xdr:colOff>476250</xdr:colOff>
                    <xdr:row>57</xdr:row>
                    <xdr:rowOff>171450</xdr:rowOff>
                  </to>
                </anchor>
              </controlPr>
            </control>
          </mc:Choice>
        </mc:AlternateContent>
        <mc:AlternateContent xmlns:mc="http://schemas.openxmlformats.org/markup-compatibility/2006">
          <mc:Choice Requires="x14">
            <control shapeId="15504" r:id="rId80" name="Check Box 144">
              <controlPr defaultSize="0" autoFill="0" autoLine="0" autoPict="0">
                <anchor moveWithCells="1">
                  <from>
                    <xdr:col>7200</xdr:col>
                    <xdr:colOff>371475</xdr:colOff>
                    <xdr:row>57</xdr:row>
                    <xdr:rowOff>238125</xdr:rowOff>
                  </from>
                  <to>
                    <xdr:col>7200</xdr:col>
                    <xdr:colOff>476250</xdr:colOff>
                    <xdr:row>58</xdr:row>
                    <xdr:rowOff>142875</xdr:rowOff>
                  </to>
                </anchor>
              </controlPr>
            </control>
          </mc:Choice>
        </mc:AlternateContent>
        <mc:AlternateContent xmlns:mc="http://schemas.openxmlformats.org/markup-compatibility/2006">
          <mc:Choice Requires="x14">
            <control shapeId="15505" r:id="rId81" name="Check Box 145">
              <controlPr defaultSize="0" autoFill="0" autoLine="0" autoPict="0">
                <anchor moveWithCells="1">
                  <from>
                    <xdr:col>7200</xdr:col>
                    <xdr:colOff>371475</xdr:colOff>
                    <xdr:row>59</xdr:row>
                    <xdr:rowOff>47625</xdr:rowOff>
                  </from>
                  <to>
                    <xdr:col>7200</xdr:col>
                    <xdr:colOff>476250</xdr:colOff>
                    <xdr:row>59</xdr:row>
                    <xdr:rowOff>209550</xdr:rowOff>
                  </to>
                </anchor>
              </controlPr>
            </control>
          </mc:Choice>
        </mc:AlternateContent>
        <mc:AlternateContent xmlns:mc="http://schemas.openxmlformats.org/markup-compatibility/2006">
          <mc:Choice Requires="x14">
            <control shapeId="15506" r:id="rId82" name="Check Box 146">
              <controlPr defaultSize="0" autoFill="0" autoLine="0" autoPict="0">
                <anchor moveWithCells="1">
                  <from>
                    <xdr:col>7200</xdr:col>
                    <xdr:colOff>371475</xdr:colOff>
                    <xdr:row>59</xdr:row>
                    <xdr:rowOff>266700</xdr:rowOff>
                  </from>
                  <to>
                    <xdr:col>7200</xdr:col>
                    <xdr:colOff>476250</xdr:colOff>
                    <xdr:row>59</xdr:row>
                    <xdr:rowOff>419100</xdr:rowOff>
                  </to>
                </anchor>
              </controlPr>
            </control>
          </mc:Choice>
        </mc:AlternateContent>
        <mc:AlternateContent xmlns:mc="http://schemas.openxmlformats.org/markup-compatibility/2006">
          <mc:Choice Requires="x14">
            <control shapeId="15507" r:id="rId83" name="Check Box 147">
              <controlPr defaultSize="0" autoFill="0" autoLine="0" autoPict="0">
                <anchor moveWithCells="1">
                  <from>
                    <xdr:col>7200</xdr:col>
                    <xdr:colOff>371475</xdr:colOff>
                    <xdr:row>60</xdr:row>
                    <xdr:rowOff>38100</xdr:rowOff>
                  </from>
                  <to>
                    <xdr:col>7200</xdr:col>
                    <xdr:colOff>476250</xdr:colOff>
                    <xdr:row>60</xdr:row>
                    <xdr:rowOff>200025</xdr:rowOff>
                  </to>
                </anchor>
              </controlPr>
            </control>
          </mc:Choice>
        </mc:AlternateContent>
        <mc:AlternateContent xmlns:mc="http://schemas.openxmlformats.org/markup-compatibility/2006">
          <mc:Choice Requires="x14">
            <control shapeId="15508" r:id="rId84" name="Check Box 148">
              <controlPr defaultSize="0" autoFill="0" autoLine="0" autoPict="0">
                <anchor moveWithCells="1">
                  <from>
                    <xdr:col>7200</xdr:col>
                    <xdr:colOff>371475</xdr:colOff>
                    <xdr:row>60</xdr:row>
                    <xdr:rowOff>257175</xdr:rowOff>
                  </from>
                  <to>
                    <xdr:col>7200</xdr:col>
                    <xdr:colOff>476250</xdr:colOff>
                    <xdr:row>60</xdr:row>
                    <xdr:rowOff>419100</xdr:rowOff>
                  </to>
                </anchor>
              </controlPr>
            </control>
          </mc:Choice>
        </mc:AlternateContent>
        <mc:AlternateContent xmlns:mc="http://schemas.openxmlformats.org/markup-compatibility/2006">
          <mc:Choice Requires="x14">
            <control shapeId="15509" r:id="rId85" name="Check Box 149">
              <controlPr defaultSize="0" autoFill="0" autoLine="0" autoPict="0">
                <anchor moveWithCells="1">
                  <from>
                    <xdr:col>7200</xdr:col>
                    <xdr:colOff>371475</xdr:colOff>
                    <xdr:row>61</xdr:row>
                    <xdr:rowOff>38100</xdr:rowOff>
                  </from>
                  <to>
                    <xdr:col>7200</xdr:col>
                    <xdr:colOff>476250</xdr:colOff>
                    <xdr:row>61</xdr:row>
                    <xdr:rowOff>200025</xdr:rowOff>
                  </to>
                </anchor>
              </controlPr>
            </control>
          </mc:Choice>
        </mc:AlternateContent>
        <mc:AlternateContent xmlns:mc="http://schemas.openxmlformats.org/markup-compatibility/2006">
          <mc:Choice Requires="x14">
            <control shapeId="15510" r:id="rId86" name="Check Box 150">
              <controlPr defaultSize="0" autoFill="0" autoLine="0" autoPict="0">
                <anchor moveWithCells="1">
                  <from>
                    <xdr:col>7200</xdr:col>
                    <xdr:colOff>381000</xdr:colOff>
                    <xdr:row>61</xdr:row>
                    <xdr:rowOff>200025</xdr:rowOff>
                  </from>
                  <to>
                    <xdr:col>7200</xdr:col>
                    <xdr:colOff>485775</xdr:colOff>
                    <xdr:row>61</xdr:row>
                    <xdr:rowOff>361950</xdr:rowOff>
                  </to>
                </anchor>
              </controlPr>
            </control>
          </mc:Choice>
        </mc:AlternateContent>
        <mc:AlternateContent xmlns:mc="http://schemas.openxmlformats.org/markup-compatibility/2006">
          <mc:Choice Requires="x14">
            <control shapeId="15511" r:id="rId87" name="Check Box 151">
              <controlPr defaultSize="0" autoFill="0" autoLine="0" autoPict="0">
                <anchor moveWithCells="1">
                  <from>
                    <xdr:col>7200</xdr:col>
                    <xdr:colOff>381000</xdr:colOff>
                    <xdr:row>62</xdr:row>
                    <xdr:rowOff>38100</xdr:rowOff>
                  </from>
                  <to>
                    <xdr:col>7200</xdr:col>
                    <xdr:colOff>485775</xdr:colOff>
                    <xdr:row>62</xdr:row>
                    <xdr:rowOff>200025</xdr:rowOff>
                  </to>
                </anchor>
              </controlPr>
            </control>
          </mc:Choice>
        </mc:AlternateContent>
        <mc:AlternateContent xmlns:mc="http://schemas.openxmlformats.org/markup-compatibility/2006">
          <mc:Choice Requires="x14">
            <control shapeId="15512" r:id="rId88" name="Check Box 152">
              <controlPr defaultSize="0" autoFill="0" autoLine="0" autoPict="0">
                <anchor moveWithCells="1">
                  <from>
                    <xdr:col>7200</xdr:col>
                    <xdr:colOff>381000</xdr:colOff>
                    <xdr:row>62</xdr:row>
                    <xdr:rowOff>266700</xdr:rowOff>
                  </from>
                  <to>
                    <xdr:col>7200</xdr:col>
                    <xdr:colOff>485775</xdr:colOff>
                    <xdr:row>63</xdr:row>
                    <xdr:rowOff>38100</xdr:rowOff>
                  </to>
                </anchor>
              </controlPr>
            </control>
          </mc:Choice>
        </mc:AlternateContent>
        <mc:AlternateContent xmlns:mc="http://schemas.openxmlformats.org/markup-compatibility/2006">
          <mc:Choice Requires="x14">
            <control shapeId="15513" r:id="rId89" name="Check Box 153">
              <controlPr defaultSize="0" autoFill="0" autoLine="0" autoPict="0">
                <anchor moveWithCells="1">
                  <from>
                    <xdr:col>7200</xdr:col>
                    <xdr:colOff>381000</xdr:colOff>
                    <xdr:row>63</xdr:row>
                    <xdr:rowOff>95250</xdr:rowOff>
                  </from>
                  <to>
                    <xdr:col>7200</xdr:col>
                    <xdr:colOff>485775</xdr:colOff>
                    <xdr:row>63</xdr:row>
                    <xdr:rowOff>257175</xdr:rowOff>
                  </to>
                </anchor>
              </controlPr>
            </control>
          </mc:Choice>
        </mc:AlternateContent>
        <mc:AlternateContent xmlns:mc="http://schemas.openxmlformats.org/markup-compatibility/2006">
          <mc:Choice Requires="x14">
            <control shapeId="15514" r:id="rId90" name="Check Box 154">
              <controlPr defaultSize="0" autoFill="0" autoLine="0" autoPict="0">
                <anchor moveWithCells="1">
                  <from>
                    <xdr:col>7198</xdr:col>
                    <xdr:colOff>171450</xdr:colOff>
                    <xdr:row>63</xdr:row>
                    <xdr:rowOff>381000</xdr:rowOff>
                  </from>
                  <to>
                    <xdr:col>7198</xdr:col>
                    <xdr:colOff>276225</xdr:colOff>
                    <xdr:row>64</xdr:row>
                    <xdr:rowOff>152400</xdr:rowOff>
                  </to>
                </anchor>
              </controlPr>
            </control>
          </mc:Choice>
        </mc:AlternateContent>
        <mc:AlternateContent xmlns:mc="http://schemas.openxmlformats.org/markup-compatibility/2006">
          <mc:Choice Requires="x14">
            <control shapeId="15529" r:id="rId91" name="Check Box 169">
              <controlPr defaultSize="0" autoFill="0" autoLine="0" autoPict="0">
                <anchor moveWithCells="1">
                  <from>
                    <xdr:col>7202</xdr:col>
                    <xdr:colOff>114300</xdr:colOff>
                    <xdr:row>56</xdr:row>
                    <xdr:rowOff>238125</xdr:rowOff>
                  </from>
                  <to>
                    <xdr:col>7202</xdr:col>
                    <xdr:colOff>219075</xdr:colOff>
                    <xdr:row>57</xdr:row>
                    <xdr:rowOff>161925</xdr:rowOff>
                  </to>
                </anchor>
              </controlPr>
            </control>
          </mc:Choice>
        </mc:AlternateContent>
        <mc:AlternateContent xmlns:mc="http://schemas.openxmlformats.org/markup-compatibility/2006">
          <mc:Choice Requires="x14">
            <control shapeId="15530" r:id="rId92" name="Check Box 170">
              <controlPr defaultSize="0" autoFill="0" autoLine="0" autoPict="0">
                <anchor moveWithCells="1">
                  <from>
                    <xdr:col>7202</xdr:col>
                    <xdr:colOff>114300</xdr:colOff>
                    <xdr:row>57</xdr:row>
                    <xdr:rowOff>219075</xdr:rowOff>
                  </from>
                  <to>
                    <xdr:col>7202</xdr:col>
                    <xdr:colOff>219075</xdr:colOff>
                    <xdr:row>58</xdr:row>
                    <xdr:rowOff>133350</xdr:rowOff>
                  </to>
                </anchor>
              </controlPr>
            </control>
          </mc:Choice>
        </mc:AlternateContent>
        <mc:AlternateContent xmlns:mc="http://schemas.openxmlformats.org/markup-compatibility/2006">
          <mc:Choice Requires="x14">
            <control shapeId="15531" r:id="rId93" name="Check Box 171">
              <controlPr defaultSize="0" autoFill="0" autoLine="0" autoPict="0">
                <anchor moveWithCells="1">
                  <from>
                    <xdr:col>7202</xdr:col>
                    <xdr:colOff>114300</xdr:colOff>
                    <xdr:row>59</xdr:row>
                    <xdr:rowOff>28575</xdr:rowOff>
                  </from>
                  <to>
                    <xdr:col>7202</xdr:col>
                    <xdr:colOff>219075</xdr:colOff>
                    <xdr:row>59</xdr:row>
                    <xdr:rowOff>190500</xdr:rowOff>
                  </to>
                </anchor>
              </controlPr>
            </control>
          </mc:Choice>
        </mc:AlternateContent>
        <mc:AlternateContent xmlns:mc="http://schemas.openxmlformats.org/markup-compatibility/2006">
          <mc:Choice Requires="x14">
            <control shapeId="15532" r:id="rId94" name="Check Box 172">
              <controlPr defaultSize="0" autoFill="0" autoLine="0" autoPict="0">
                <anchor moveWithCells="1">
                  <from>
                    <xdr:col>7202</xdr:col>
                    <xdr:colOff>114300</xdr:colOff>
                    <xdr:row>59</xdr:row>
                    <xdr:rowOff>247650</xdr:rowOff>
                  </from>
                  <to>
                    <xdr:col>7202</xdr:col>
                    <xdr:colOff>219075</xdr:colOff>
                    <xdr:row>59</xdr:row>
                    <xdr:rowOff>409575</xdr:rowOff>
                  </to>
                </anchor>
              </controlPr>
            </control>
          </mc:Choice>
        </mc:AlternateContent>
        <mc:AlternateContent xmlns:mc="http://schemas.openxmlformats.org/markup-compatibility/2006">
          <mc:Choice Requires="x14">
            <control shapeId="15533" r:id="rId95" name="Check Box 173">
              <controlPr defaultSize="0" autoFill="0" autoLine="0" autoPict="0">
                <anchor moveWithCells="1">
                  <from>
                    <xdr:col>7202</xdr:col>
                    <xdr:colOff>114300</xdr:colOff>
                    <xdr:row>60</xdr:row>
                    <xdr:rowOff>19050</xdr:rowOff>
                  </from>
                  <to>
                    <xdr:col>7202</xdr:col>
                    <xdr:colOff>219075</xdr:colOff>
                    <xdr:row>60</xdr:row>
                    <xdr:rowOff>180975</xdr:rowOff>
                  </to>
                </anchor>
              </controlPr>
            </control>
          </mc:Choice>
        </mc:AlternateContent>
        <mc:AlternateContent xmlns:mc="http://schemas.openxmlformats.org/markup-compatibility/2006">
          <mc:Choice Requires="x14">
            <control shapeId="15534" r:id="rId96" name="Check Box 174">
              <controlPr defaultSize="0" autoFill="0" autoLine="0" autoPict="0">
                <anchor moveWithCells="1">
                  <from>
                    <xdr:col>7202</xdr:col>
                    <xdr:colOff>114300</xdr:colOff>
                    <xdr:row>60</xdr:row>
                    <xdr:rowOff>238125</xdr:rowOff>
                  </from>
                  <to>
                    <xdr:col>7202</xdr:col>
                    <xdr:colOff>219075</xdr:colOff>
                    <xdr:row>60</xdr:row>
                    <xdr:rowOff>400050</xdr:rowOff>
                  </to>
                </anchor>
              </controlPr>
            </control>
          </mc:Choice>
        </mc:AlternateContent>
        <mc:AlternateContent xmlns:mc="http://schemas.openxmlformats.org/markup-compatibility/2006">
          <mc:Choice Requires="x14">
            <control shapeId="15535" r:id="rId97" name="Check Box 175">
              <controlPr defaultSize="0" autoFill="0" autoLine="0" autoPict="0">
                <anchor moveWithCells="1">
                  <from>
                    <xdr:col>7202</xdr:col>
                    <xdr:colOff>114300</xdr:colOff>
                    <xdr:row>61</xdr:row>
                    <xdr:rowOff>19050</xdr:rowOff>
                  </from>
                  <to>
                    <xdr:col>7202</xdr:col>
                    <xdr:colOff>219075</xdr:colOff>
                    <xdr:row>61</xdr:row>
                    <xdr:rowOff>180975</xdr:rowOff>
                  </to>
                </anchor>
              </controlPr>
            </control>
          </mc:Choice>
        </mc:AlternateContent>
        <mc:AlternateContent xmlns:mc="http://schemas.openxmlformats.org/markup-compatibility/2006">
          <mc:Choice Requires="x14">
            <control shapeId="15536" r:id="rId98" name="Check Box 176">
              <controlPr defaultSize="0" autoFill="0" autoLine="0" autoPict="0">
                <anchor moveWithCells="1">
                  <from>
                    <xdr:col>7202</xdr:col>
                    <xdr:colOff>114300</xdr:colOff>
                    <xdr:row>61</xdr:row>
                    <xdr:rowOff>247650</xdr:rowOff>
                  </from>
                  <to>
                    <xdr:col>7202</xdr:col>
                    <xdr:colOff>219075</xdr:colOff>
                    <xdr:row>62</xdr:row>
                    <xdr:rowOff>19050</xdr:rowOff>
                  </to>
                </anchor>
              </controlPr>
            </control>
          </mc:Choice>
        </mc:AlternateContent>
        <mc:AlternateContent xmlns:mc="http://schemas.openxmlformats.org/markup-compatibility/2006">
          <mc:Choice Requires="x14">
            <control shapeId="15537" r:id="rId99" name="Check Box 177">
              <controlPr defaultSize="0" autoFill="0" autoLine="0" autoPict="0">
                <anchor moveWithCells="1">
                  <from>
                    <xdr:col>7202</xdr:col>
                    <xdr:colOff>114300</xdr:colOff>
                    <xdr:row>62</xdr:row>
                    <xdr:rowOff>76200</xdr:rowOff>
                  </from>
                  <to>
                    <xdr:col>7202</xdr:col>
                    <xdr:colOff>219075</xdr:colOff>
                    <xdr:row>62</xdr:row>
                    <xdr:rowOff>247650</xdr:rowOff>
                  </to>
                </anchor>
              </controlPr>
            </control>
          </mc:Choice>
        </mc:AlternateContent>
        <mc:AlternateContent xmlns:mc="http://schemas.openxmlformats.org/markup-compatibility/2006">
          <mc:Choice Requires="x14">
            <control shapeId="15538" r:id="rId100" name="Check Box 178">
              <controlPr defaultSize="0" autoFill="0" autoLine="0" autoPict="0">
                <anchor moveWithCells="1">
                  <from>
                    <xdr:col>7202</xdr:col>
                    <xdr:colOff>114300</xdr:colOff>
                    <xdr:row>62</xdr:row>
                    <xdr:rowOff>304800</xdr:rowOff>
                  </from>
                  <to>
                    <xdr:col>7202</xdr:col>
                    <xdr:colOff>219075</xdr:colOff>
                    <xdr:row>63</xdr:row>
                    <xdr:rowOff>76200</xdr:rowOff>
                  </to>
                </anchor>
              </controlPr>
            </control>
          </mc:Choice>
        </mc:AlternateContent>
        <mc:AlternateContent xmlns:mc="http://schemas.openxmlformats.org/markup-compatibility/2006">
          <mc:Choice Requires="x14">
            <control shapeId="15539" r:id="rId101" name="Check Box 179">
              <controlPr defaultSize="0" autoFill="0" autoLine="0" autoPict="0">
                <anchor moveWithCells="1">
                  <from>
                    <xdr:col>7202</xdr:col>
                    <xdr:colOff>114300</xdr:colOff>
                    <xdr:row>63</xdr:row>
                    <xdr:rowOff>133350</xdr:rowOff>
                  </from>
                  <to>
                    <xdr:col>7202</xdr:col>
                    <xdr:colOff>219075</xdr:colOff>
                    <xdr:row>63</xdr:row>
                    <xdr:rowOff>304800</xdr:rowOff>
                  </to>
                </anchor>
              </controlPr>
            </control>
          </mc:Choice>
        </mc:AlternateContent>
        <mc:AlternateContent xmlns:mc="http://schemas.openxmlformats.org/markup-compatibility/2006">
          <mc:Choice Requires="x14">
            <control shapeId="15540" r:id="rId102" name="Check Box 180">
              <controlPr defaultSize="0" autoFill="0" autoLine="0" autoPict="0">
                <anchor moveWithCells="1">
                  <from>
                    <xdr:col>7200</xdr:col>
                    <xdr:colOff>381000</xdr:colOff>
                    <xdr:row>63</xdr:row>
                    <xdr:rowOff>314325</xdr:rowOff>
                  </from>
                  <to>
                    <xdr:col>7200</xdr:col>
                    <xdr:colOff>485775</xdr:colOff>
                    <xdr:row>64</xdr:row>
                    <xdr:rowOff>85725</xdr:rowOff>
                  </to>
                </anchor>
              </controlPr>
            </control>
          </mc:Choice>
        </mc:AlternateContent>
        <mc:AlternateContent xmlns:mc="http://schemas.openxmlformats.org/markup-compatibility/2006">
          <mc:Choice Requires="x14">
            <control shapeId="15541" r:id="rId103" name="Check Box 181">
              <controlPr defaultSize="0" autoFill="0" autoLine="0" autoPict="0">
                <anchor moveWithCells="1">
                  <from>
                    <xdr:col>7202</xdr:col>
                    <xdr:colOff>114300</xdr:colOff>
                    <xdr:row>64</xdr:row>
                    <xdr:rowOff>190500</xdr:rowOff>
                  </from>
                  <to>
                    <xdr:col>7202</xdr:col>
                    <xdr:colOff>219075</xdr:colOff>
                    <xdr:row>64</xdr:row>
                    <xdr:rowOff>361950</xdr:rowOff>
                  </to>
                </anchor>
              </controlPr>
            </control>
          </mc:Choice>
        </mc:AlternateContent>
        <mc:AlternateContent xmlns:mc="http://schemas.openxmlformats.org/markup-compatibility/2006">
          <mc:Choice Requires="x14">
            <control shapeId="15542" r:id="rId104" name="Check Box 182">
              <controlPr defaultSize="0" autoFill="0" autoLine="0" autoPict="0">
                <anchor moveWithCells="1">
                  <from>
                    <xdr:col>7202</xdr:col>
                    <xdr:colOff>114300</xdr:colOff>
                    <xdr:row>63</xdr:row>
                    <xdr:rowOff>352425</xdr:rowOff>
                  </from>
                  <to>
                    <xdr:col>7202</xdr:col>
                    <xdr:colOff>219075</xdr:colOff>
                    <xdr:row>64</xdr:row>
                    <xdr:rowOff>123825</xdr:rowOff>
                  </to>
                </anchor>
              </controlPr>
            </control>
          </mc:Choice>
        </mc:AlternateContent>
        <mc:AlternateContent xmlns:mc="http://schemas.openxmlformats.org/markup-compatibility/2006">
          <mc:Choice Requires="x14">
            <control shapeId="15543" r:id="rId105" name="Check Box 183">
              <controlPr defaultSize="0" autoFill="0" autoLine="0" autoPict="0">
                <anchor moveWithCells="1">
                  <from>
                    <xdr:col>7195</xdr:col>
                    <xdr:colOff>476250</xdr:colOff>
                    <xdr:row>64</xdr:row>
                    <xdr:rowOff>123825</xdr:rowOff>
                  </from>
                  <to>
                    <xdr:col>7195</xdr:col>
                    <xdr:colOff>581025</xdr:colOff>
                    <xdr:row>64</xdr:row>
                    <xdr:rowOff>285750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Q59"/>
  <sheetViews>
    <sheetView showGridLines="0" rightToLeft="1" workbookViewId="0">
      <selection activeCell="B36" sqref="B36"/>
    </sheetView>
  </sheetViews>
  <sheetFormatPr defaultRowHeight="15"/>
  <cols>
    <col min="1" max="1" width="20.28515625" customWidth="1"/>
    <col min="2" max="2" width="62.85546875" customWidth="1"/>
    <col min="5" max="6" width="7.85546875" customWidth="1"/>
  </cols>
  <sheetData>
    <row r="1" spans="1:17" ht="23.25" thickBot="1">
      <c r="A1" s="1107" t="s">
        <v>567</v>
      </c>
      <c r="B1" s="1108"/>
      <c r="C1" s="1108"/>
      <c r="D1" s="1108"/>
      <c r="E1" s="1108"/>
      <c r="F1" s="1108"/>
      <c r="G1" s="1108"/>
      <c r="H1" s="1108"/>
      <c r="I1" s="1108"/>
      <c r="J1" s="1108"/>
      <c r="K1" s="1108"/>
      <c r="L1" s="1108"/>
      <c r="M1" s="1108"/>
      <c r="N1" s="1108"/>
      <c r="O1" s="1108"/>
      <c r="P1" s="1108"/>
      <c r="Q1" s="1109"/>
    </row>
    <row r="2" spans="1:17" ht="30" customHeight="1">
      <c r="A2" s="1131" t="s">
        <v>15</v>
      </c>
      <c r="B2" s="1126" t="s">
        <v>539</v>
      </c>
      <c r="C2" s="1129" t="s">
        <v>540</v>
      </c>
      <c r="D2" s="1129" t="s">
        <v>566</v>
      </c>
      <c r="E2" s="1126" t="s">
        <v>541</v>
      </c>
      <c r="F2" s="1127"/>
      <c r="G2" s="1133" t="s">
        <v>572</v>
      </c>
      <c r="H2" s="1134"/>
      <c r="I2" s="1134"/>
      <c r="J2" s="1134"/>
      <c r="K2" s="1134"/>
      <c r="L2" s="1134"/>
      <c r="M2" s="1134"/>
      <c r="N2" s="1134"/>
      <c r="O2" s="1134"/>
      <c r="P2" s="1134"/>
      <c r="Q2" s="1135"/>
    </row>
    <row r="3" spans="1:17" ht="18.75" thickBot="1">
      <c r="A3" s="1132"/>
      <c r="B3" s="1128"/>
      <c r="C3" s="1130"/>
      <c r="D3" s="1130"/>
      <c r="E3" s="362" t="s">
        <v>542</v>
      </c>
      <c r="F3" s="375" t="s">
        <v>543</v>
      </c>
      <c r="G3" s="1136"/>
      <c r="H3" s="1137"/>
      <c r="I3" s="1137"/>
      <c r="J3" s="1137"/>
      <c r="K3" s="1137"/>
      <c r="L3" s="1137"/>
      <c r="M3" s="1137"/>
      <c r="N3" s="1137"/>
      <c r="O3" s="1137"/>
      <c r="P3" s="1137"/>
      <c r="Q3" s="1138"/>
    </row>
    <row r="4" spans="1:17" ht="21.75" customHeight="1">
      <c r="A4" s="363">
        <v>1</v>
      </c>
      <c r="B4" s="365" t="s">
        <v>544</v>
      </c>
      <c r="C4" s="365">
        <v>15</v>
      </c>
      <c r="D4" s="365"/>
      <c r="E4" s="365"/>
      <c r="F4" s="374"/>
      <c r="G4" s="1117"/>
      <c r="H4" s="1118"/>
      <c r="I4" s="1118"/>
      <c r="J4" s="1118"/>
      <c r="K4" s="1118"/>
      <c r="L4" s="1118"/>
      <c r="M4" s="1118"/>
      <c r="N4" s="1118"/>
      <c r="O4" s="1118"/>
      <c r="P4" s="1118"/>
      <c r="Q4" s="1119"/>
    </row>
    <row r="5" spans="1:17" ht="21.75" customHeight="1">
      <c r="A5" s="363">
        <v>2</v>
      </c>
      <c r="B5" s="365" t="s">
        <v>545</v>
      </c>
      <c r="C5" s="365">
        <v>20</v>
      </c>
      <c r="D5" s="365"/>
      <c r="E5" s="365"/>
      <c r="F5" s="374"/>
      <c r="G5" s="1120"/>
      <c r="H5" s="1121"/>
      <c r="I5" s="1121"/>
      <c r="J5" s="1121"/>
      <c r="K5" s="1121"/>
      <c r="L5" s="1121"/>
      <c r="M5" s="1121"/>
      <c r="N5" s="1121"/>
      <c r="O5" s="1121"/>
      <c r="P5" s="1121"/>
      <c r="Q5" s="1122"/>
    </row>
    <row r="6" spans="1:17" ht="21.75" customHeight="1">
      <c r="A6" s="363">
        <v>3</v>
      </c>
      <c r="B6" s="365" t="s">
        <v>546</v>
      </c>
      <c r="C6" s="365">
        <v>5</v>
      </c>
      <c r="D6" s="365"/>
      <c r="E6" s="365"/>
      <c r="F6" s="374"/>
      <c r="G6" s="1120"/>
      <c r="H6" s="1121"/>
      <c r="I6" s="1121"/>
      <c r="J6" s="1121"/>
      <c r="K6" s="1121"/>
      <c r="L6" s="1121"/>
      <c r="M6" s="1121"/>
      <c r="N6" s="1121"/>
      <c r="O6" s="1121"/>
      <c r="P6" s="1121"/>
      <c r="Q6" s="1122"/>
    </row>
    <row r="7" spans="1:17" ht="21.75" customHeight="1">
      <c r="A7" s="363">
        <v>4</v>
      </c>
      <c r="B7" s="365" t="s">
        <v>547</v>
      </c>
      <c r="C7" s="365">
        <v>20</v>
      </c>
      <c r="D7" s="365"/>
      <c r="E7" s="365"/>
      <c r="F7" s="374"/>
      <c r="G7" s="1120"/>
      <c r="H7" s="1121"/>
      <c r="I7" s="1121"/>
      <c r="J7" s="1121"/>
      <c r="K7" s="1121"/>
      <c r="L7" s="1121"/>
      <c r="M7" s="1121"/>
      <c r="N7" s="1121"/>
      <c r="O7" s="1121"/>
      <c r="P7" s="1121"/>
      <c r="Q7" s="1122"/>
    </row>
    <row r="8" spans="1:17" ht="21.75" customHeight="1">
      <c r="A8" s="363">
        <v>5</v>
      </c>
      <c r="B8" s="365" t="s">
        <v>589</v>
      </c>
      <c r="C8" s="365">
        <v>15</v>
      </c>
      <c r="D8" s="365"/>
      <c r="E8" s="365"/>
      <c r="F8" s="374"/>
      <c r="G8" s="1120"/>
      <c r="H8" s="1121"/>
      <c r="I8" s="1121"/>
      <c r="J8" s="1121"/>
      <c r="K8" s="1121"/>
      <c r="L8" s="1121"/>
      <c r="M8" s="1121"/>
      <c r="N8" s="1121"/>
      <c r="O8" s="1121"/>
      <c r="P8" s="1121"/>
      <c r="Q8" s="1122"/>
    </row>
    <row r="9" spans="1:17" ht="21.75" customHeight="1">
      <c r="A9" s="363">
        <v>6</v>
      </c>
      <c r="B9" s="365" t="s">
        <v>590</v>
      </c>
      <c r="C9" s="365">
        <v>10</v>
      </c>
      <c r="D9" s="365"/>
      <c r="E9" s="365"/>
      <c r="F9" s="374"/>
      <c r="G9" s="1120"/>
      <c r="H9" s="1121"/>
      <c r="I9" s="1121"/>
      <c r="J9" s="1121"/>
      <c r="K9" s="1121"/>
      <c r="L9" s="1121"/>
      <c r="M9" s="1121"/>
      <c r="N9" s="1121"/>
      <c r="O9" s="1121"/>
      <c r="P9" s="1121"/>
      <c r="Q9" s="1122"/>
    </row>
    <row r="10" spans="1:17" ht="21.75" customHeight="1">
      <c r="A10" s="363">
        <v>7</v>
      </c>
      <c r="B10" s="365" t="s">
        <v>575</v>
      </c>
      <c r="C10" s="365">
        <v>15</v>
      </c>
      <c r="D10" s="365"/>
      <c r="E10" s="365"/>
      <c r="F10" s="374"/>
      <c r="G10" s="1120"/>
      <c r="H10" s="1121"/>
      <c r="I10" s="1121"/>
      <c r="J10" s="1121"/>
      <c r="K10" s="1121"/>
      <c r="L10" s="1121"/>
      <c r="M10" s="1121"/>
      <c r="N10" s="1121"/>
      <c r="O10" s="1121"/>
      <c r="P10" s="1121"/>
      <c r="Q10" s="1122"/>
    </row>
    <row r="11" spans="1:17" ht="18.75" thickBot="1">
      <c r="A11" s="1095" t="s">
        <v>564</v>
      </c>
      <c r="B11" s="1096"/>
      <c r="C11" s="364">
        <f>SUM(C4:C10)</f>
        <v>100</v>
      </c>
      <c r="D11" s="364">
        <f>SUM(D4:D10)</f>
        <v>0</v>
      </c>
      <c r="E11" s="1115" t="s">
        <v>542</v>
      </c>
      <c r="F11" s="1116"/>
      <c r="G11" s="1139"/>
      <c r="H11" s="1140"/>
      <c r="I11" s="1140"/>
      <c r="J11" s="1140"/>
      <c r="K11" s="1140"/>
      <c r="L11" s="1140"/>
      <c r="M11" s="1140"/>
      <c r="N11" s="1140"/>
      <c r="O11" s="1140"/>
      <c r="P11" s="1140"/>
      <c r="Q11" s="1141"/>
    </row>
    <row r="12" spans="1:17" ht="6.75" customHeight="1" thickBot="1"/>
    <row r="13" spans="1:17" ht="23.25" thickBot="1">
      <c r="A13" s="1142" t="s">
        <v>568</v>
      </c>
      <c r="B13" s="1143"/>
      <c r="C13" s="1143"/>
      <c r="D13" s="1143"/>
      <c r="E13" s="1143"/>
      <c r="F13" s="1143"/>
      <c r="G13" s="1143"/>
      <c r="H13" s="1143"/>
      <c r="I13" s="1143"/>
      <c r="J13" s="1143"/>
      <c r="K13" s="1143"/>
      <c r="L13" s="1143"/>
      <c r="M13" s="1143"/>
      <c r="N13" s="1143"/>
      <c r="O13" s="1143"/>
      <c r="P13" s="1143"/>
      <c r="Q13" s="1144"/>
    </row>
    <row r="14" spans="1:17" ht="18">
      <c r="A14" s="1073" t="s">
        <v>15</v>
      </c>
      <c r="B14" s="1075" t="s">
        <v>539</v>
      </c>
      <c r="C14" s="1077" t="s">
        <v>540</v>
      </c>
      <c r="D14" s="1097" t="s">
        <v>566</v>
      </c>
      <c r="E14" s="1075" t="s">
        <v>541</v>
      </c>
      <c r="F14" s="1079"/>
      <c r="G14" s="1145" t="s">
        <v>572</v>
      </c>
      <c r="H14" s="1146"/>
      <c r="I14" s="1146"/>
      <c r="J14" s="1146"/>
      <c r="K14" s="1146"/>
      <c r="L14" s="1146"/>
      <c r="M14" s="1146"/>
      <c r="N14" s="1146"/>
      <c r="O14" s="1146"/>
      <c r="P14" s="1146"/>
      <c r="Q14" s="1147"/>
    </row>
    <row r="15" spans="1:17" ht="18.75" thickBot="1">
      <c r="A15" s="1074"/>
      <c r="B15" s="1076"/>
      <c r="C15" s="1078"/>
      <c r="D15" s="1077"/>
      <c r="E15" s="355" t="s">
        <v>542</v>
      </c>
      <c r="F15" s="376" t="s">
        <v>543</v>
      </c>
      <c r="G15" s="1148"/>
      <c r="H15" s="1149"/>
      <c r="I15" s="1149"/>
      <c r="J15" s="1149"/>
      <c r="K15" s="1149"/>
      <c r="L15" s="1149"/>
      <c r="M15" s="1149"/>
      <c r="N15" s="1149"/>
      <c r="O15" s="1149"/>
      <c r="P15" s="1149"/>
      <c r="Q15" s="1150"/>
    </row>
    <row r="16" spans="1:17" ht="22.5" customHeight="1">
      <c r="A16" s="356">
        <v>1</v>
      </c>
      <c r="B16" s="354" t="s">
        <v>576</v>
      </c>
      <c r="C16" s="354">
        <v>12</v>
      </c>
      <c r="D16" s="354"/>
      <c r="E16" s="354"/>
      <c r="F16" s="377"/>
      <c r="G16" s="1110"/>
      <c r="H16" s="1111"/>
      <c r="I16" s="1111"/>
      <c r="J16" s="1111"/>
      <c r="K16" s="1111"/>
      <c r="L16" s="1111"/>
      <c r="M16" s="1111"/>
      <c r="N16" s="1111"/>
      <c r="O16" s="1111"/>
      <c r="P16" s="1111"/>
      <c r="Q16" s="1112"/>
    </row>
    <row r="17" spans="1:17" ht="22.5" customHeight="1">
      <c r="A17" s="356">
        <v>2</v>
      </c>
      <c r="B17" s="354" t="s">
        <v>548</v>
      </c>
      <c r="C17" s="354">
        <v>10</v>
      </c>
      <c r="D17" s="354"/>
      <c r="E17" s="354"/>
      <c r="F17" s="378"/>
      <c r="G17" s="1123"/>
      <c r="H17" s="1124"/>
      <c r="I17" s="1124"/>
      <c r="J17" s="1124"/>
      <c r="K17" s="1124"/>
      <c r="L17" s="1124"/>
      <c r="M17" s="1124"/>
      <c r="N17" s="1124"/>
      <c r="O17" s="1124"/>
      <c r="P17" s="1124"/>
      <c r="Q17" s="1125"/>
    </row>
    <row r="18" spans="1:17" ht="22.5" customHeight="1">
      <c r="A18" s="356">
        <v>3</v>
      </c>
      <c r="B18" s="354" t="s">
        <v>557</v>
      </c>
      <c r="C18" s="354">
        <v>10</v>
      </c>
      <c r="D18" s="354"/>
      <c r="E18" s="354"/>
      <c r="F18" s="377"/>
      <c r="G18" s="1123"/>
      <c r="H18" s="1124"/>
      <c r="I18" s="1124"/>
      <c r="J18" s="1124"/>
      <c r="K18" s="1124"/>
      <c r="L18" s="1124"/>
      <c r="M18" s="1124"/>
      <c r="N18" s="1124"/>
      <c r="O18" s="1124"/>
      <c r="P18" s="1124"/>
      <c r="Q18" s="1125"/>
    </row>
    <row r="19" spans="1:17" ht="22.5" customHeight="1">
      <c r="A19" s="356">
        <v>4</v>
      </c>
      <c r="B19" s="354" t="s">
        <v>549</v>
      </c>
      <c r="C19" s="354">
        <v>7</v>
      </c>
      <c r="D19" s="354"/>
      <c r="E19" s="354"/>
      <c r="F19" s="378"/>
      <c r="G19" s="1123"/>
      <c r="H19" s="1124"/>
      <c r="I19" s="1124"/>
      <c r="J19" s="1124"/>
      <c r="K19" s="1124"/>
      <c r="L19" s="1124"/>
      <c r="M19" s="1124"/>
      <c r="N19" s="1124"/>
      <c r="O19" s="1124"/>
      <c r="P19" s="1124"/>
      <c r="Q19" s="1125"/>
    </row>
    <row r="20" spans="1:17" ht="22.5" customHeight="1">
      <c r="A20" s="356">
        <v>5</v>
      </c>
      <c r="B20" s="354" t="s">
        <v>550</v>
      </c>
      <c r="C20" s="354">
        <v>7</v>
      </c>
      <c r="D20" s="354"/>
      <c r="E20" s="354"/>
      <c r="F20" s="378"/>
      <c r="G20" s="1123"/>
      <c r="H20" s="1124"/>
      <c r="I20" s="1124"/>
      <c r="J20" s="1124"/>
      <c r="K20" s="1124"/>
      <c r="L20" s="1124"/>
      <c r="M20" s="1124"/>
      <c r="N20" s="1124"/>
      <c r="O20" s="1124"/>
      <c r="P20" s="1124"/>
      <c r="Q20" s="1125"/>
    </row>
    <row r="21" spans="1:17" ht="22.5" customHeight="1">
      <c r="A21" s="356">
        <v>6</v>
      </c>
      <c r="B21" s="354" t="s">
        <v>551</v>
      </c>
      <c r="C21" s="354">
        <v>7</v>
      </c>
      <c r="D21" s="354"/>
      <c r="E21" s="354"/>
      <c r="F21" s="378"/>
      <c r="G21" s="1123"/>
      <c r="H21" s="1124"/>
      <c r="I21" s="1124"/>
      <c r="J21" s="1124"/>
      <c r="K21" s="1124"/>
      <c r="L21" s="1124"/>
      <c r="M21" s="1124"/>
      <c r="N21" s="1124"/>
      <c r="O21" s="1124"/>
      <c r="P21" s="1124"/>
      <c r="Q21" s="1125"/>
    </row>
    <row r="22" spans="1:17" ht="22.5" customHeight="1">
      <c r="A22" s="356">
        <v>7</v>
      </c>
      <c r="B22" s="354" t="s">
        <v>585</v>
      </c>
      <c r="C22" s="354">
        <v>5</v>
      </c>
      <c r="D22" s="354"/>
      <c r="E22" s="354"/>
      <c r="F22" s="377"/>
      <c r="G22" s="1123"/>
      <c r="H22" s="1124"/>
      <c r="I22" s="1124"/>
      <c r="J22" s="1124"/>
      <c r="K22" s="1124"/>
      <c r="L22" s="1124"/>
      <c r="M22" s="1124"/>
      <c r="N22" s="1124"/>
      <c r="O22" s="1124"/>
      <c r="P22" s="1124"/>
      <c r="Q22" s="1125"/>
    </row>
    <row r="23" spans="1:17" ht="22.5" customHeight="1">
      <c r="A23" s="356">
        <v>8</v>
      </c>
      <c r="B23" s="354" t="s">
        <v>577</v>
      </c>
      <c r="C23" s="354">
        <v>12</v>
      </c>
      <c r="D23" s="354"/>
      <c r="E23" s="354"/>
      <c r="F23" s="378"/>
      <c r="G23" s="1123"/>
      <c r="H23" s="1124"/>
      <c r="I23" s="1124"/>
      <c r="J23" s="1124"/>
      <c r="K23" s="1124"/>
      <c r="L23" s="1124"/>
      <c r="M23" s="1124"/>
      <c r="N23" s="1124"/>
      <c r="O23" s="1124"/>
      <c r="P23" s="1124"/>
      <c r="Q23" s="1125"/>
    </row>
    <row r="24" spans="1:17" ht="22.5" customHeight="1">
      <c r="A24" s="356">
        <v>9</v>
      </c>
      <c r="B24" s="354" t="s">
        <v>578</v>
      </c>
      <c r="C24" s="354">
        <v>10</v>
      </c>
      <c r="D24" s="354"/>
      <c r="E24" s="354"/>
      <c r="F24" s="378"/>
      <c r="G24" s="1123"/>
      <c r="H24" s="1124"/>
      <c r="I24" s="1124"/>
      <c r="J24" s="1124"/>
      <c r="K24" s="1124"/>
      <c r="L24" s="1124"/>
      <c r="M24" s="1124"/>
      <c r="N24" s="1124"/>
      <c r="O24" s="1124"/>
      <c r="P24" s="1124"/>
      <c r="Q24" s="1125"/>
    </row>
    <row r="25" spans="1:17" ht="22.5" customHeight="1">
      <c r="A25" s="356">
        <v>10</v>
      </c>
      <c r="B25" s="354" t="s">
        <v>579</v>
      </c>
      <c r="C25" s="354">
        <v>6</v>
      </c>
      <c r="D25" s="354"/>
      <c r="E25" s="354"/>
      <c r="F25" s="378"/>
      <c r="G25" s="1123"/>
      <c r="H25" s="1124"/>
      <c r="I25" s="1124"/>
      <c r="J25" s="1124"/>
      <c r="K25" s="1124"/>
      <c r="L25" s="1124"/>
      <c r="M25" s="1124"/>
      <c r="N25" s="1124"/>
      <c r="O25" s="1124"/>
      <c r="P25" s="1124"/>
      <c r="Q25" s="1125"/>
    </row>
    <row r="26" spans="1:17" ht="22.5" customHeight="1">
      <c r="A26" s="356">
        <v>11</v>
      </c>
      <c r="B26" s="354" t="s">
        <v>552</v>
      </c>
      <c r="C26" s="354">
        <v>7</v>
      </c>
      <c r="D26" s="354"/>
      <c r="E26" s="354"/>
      <c r="F26" s="378"/>
      <c r="G26" s="1123"/>
      <c r="H26" s="1124"/>
      <c r="I26" s="1124"/>
      <c r="J26" s="1124"/>
      <c r="K26" s="1124"/>
      <c r="L26" s="1124"/>
      <c r="M26" s="1124"/>
      <c r="N26" s="1124"/>
      <c r="O26" s="1124"/>
      <c r="P26" s="1124"/>
      <c r="Q26" s="1125"/>
    </row>
    <row r="27" spans="1:17" ht="22.5" customHeight="1">
      <c r="A27" s="356">
        <v>12</v>
      </c>
      <c r="B27" s="354" t="s">
        <v>553</v>
      </c>
      <c r="C27" s="354">
        <v>7</v>
      </c>
      <c r="D27" s="354"/>
      <c r="E27" s="354"/>
      <c r="F27" s="378"/>
      <c r="G27" s="1123"/>
      <c r="H27" s="1124"/>
      <c r="I27" s="1124"/>
      <c r="J27" s="1124"/>
      <c r="K27" s="1124"/>
      <c r="L27" s="1124"/>
      <c r="M27" s="1124"/>
      <c r="N27" s="1124"/>
      <c r="O27" s="1124"/>
      <c r="P27" s="1124"/>
      <c r="Q27" s="1125"/>
    </row>
    <row r="28" spans="1:17" ht="18.75" thickBot="1">
      <c r="A28" s="1093" t="s">
        <v>564</v>
      </c>
      <c r="B28" s="1094"/>
      <c r="C28" s="357">
        <f>SUM(C16:C27)</f>
        <v>100</v>
      </c>
      <c r="D28" s="357">
        <f>SUM(D16:D27)</f>
        <v>0</v>
      </c>
      <c r="E28" s="1180" t="s">
        <v>574</v>
      </c>
      <c r="F28" s="1181"/>
      <c r="G28" s="1154"/>
      <c r="H28" s="1155"/>
      <c r="I28" s="1155"/>
      <c r="J28" s="1155"/>
      <c r="K28" s="1155"/>
      <c r="L28" s="1155"/>
      <c r="M28" s="1155"/>
      <c r="N28" s="1155"/>
      <c r="O28" s="1155"/>
      <c r="P28" s="1155"/>
      <c r="Q28" s="1156"/>
    </row>
    <row r="29" spans="1:17" ht="6" customHeight="1" thickBot="1"/>
    <row r="30" spans="1:17" ht="23.25" thickBot="1">
      <c r="A30" s="1157" t="s">
        <v>569</v>
      </c>
      <c r="B30" s="1158"/>
      <c r="C30" s="1158"/>
      <c r="D30" s="1158"/>
      <c r="E30" s="1158"/>
      <c r="F30" s="1158"/>
      <c r="G30" s="1158"/>
      <c r="H30" s="1158"/>
      <c r="I30" s="1158"/>
      <c r="J30" s="1158"/>
      <c r="K30" s="1158"/>
      <c r="L30" s="1158"/>
      <c r="M30" s="1158"/>
      <c r="N30" s="1158"/>
      <c r="O30" s="1158"/>
      <c r="P30" s="1158"/>
      <c r="Q30" s="1159"/>
    </row>
    <row r="31" spans="1:17" ht="18">
      <c r="A31" s="1080" t="s">
        <v>15</v>
      </c>
      <c r="B31" s="1082" t="s">
        <v>539</v>
      </c>
      <c r="C31" s="1084" t="s">
        <v>540</v>
      </c>
      <c r="D31" s="1084" t="s">
        <v>566</v>
      </c>
      <c r="E31" s="1082" t="s">
        <v>541</v>
      </c>
      <c r="F31" s="1086"/>
      <c r="G31" s="1160" t="s">
        <v>572</v>
      </c>
      <c r="H31" s="1161"/>
      <c r="I31" s="1161"/>
      <c r="J31" s="1161"/>
      <c r="K31" s="1161"/>
      <c r="L31" s="1161"/>
      <c r="M31" s="1161"/>
      <c r="N31" s="1161"/>
      <c r="O31" s="1161"/>
      <c r="P31" s="1161"/>
      <c r="Q31" s="1162"/>
    </row>
    <row r="32" spans="1:17" ht="18.75" thickBot="1">
      <c r="A32" s="1081"/>
      <c r="B32" s="1083"/>
      <c r="C32" s="1085"/>
      <c r="D32" s="1085"/>
      <c r="E32" s="358" t="s">
        <v>542</v>
      </c>
      <c r="F32" s="383" t="s">
        <v>543</v>
      </c>
      <c r="G32" s="1163"/>
      <c r="H32" s="1164"/>
      <c r="I32" s="1164"/>
      <c r="J32" s="1164"/>
      <c r="K32" s="1164"/>
      <c r="L32" s="1164"/>
      <c r="M32" s="1164"/>
      <c r="N32" s="1164"/>
      <c r="O32" s="1164"/>
      <c r="P32" s="1164"/>
      <c r="Q32" s="1165"/>
    </row>
    <row r="33" spans="1:17" ht="21.75" customHeight="1">
      <c r="A33" s="359">
        <v>1</v>
      </c>
      <c r="B33" s="361" t="s">
        <v>554</v>
      </c>
      <c r="C33" s="361">
        <v>10</v>
      </c>
      <c r="D33" s="361"/>
      <c r="E33" s="361"/>
      <c r="F33" s="382"/>
      <c r="G33" s="1166"/>
      <c r="H33" s="1167"/>
      <c r="I33" s="1167"/>
      <c r="J33" s="1167"/>
      <c r="K33" s="1167"/>
      <c r="L33" s="1167"/>
      <c r="M33" s="1167"/>
      <c r="N33" s="1167"/>
      <c r="O33" s="1167"/>
      <c r="P33" s="1167"/>
      <c r="Q33" s="1168"/>
    </row>
    <row r="34" spans="1:17" ht="21.75" customHeight="1">
      <c r="A34" s="359">
        <v>2</v>
      </c>
      <c r="B34" s="361" t="s">
        <v>588</v>
      </c>
      <c r="C34" s="361">
        <v>10</v>
      </c>
      <c r="D34" s="361"/>
      <c r="E34" s="361"/>
      <c r="F34" s="383"/>
      <c r="G34" s="1151"/>
      <c r="H34" s="1152"/>
      <c r="I34" s="1152"/>
      <c r="J34" s="1152"/>
      <c r="K34" s="1152"/>
      <c r="L34" s="1152"/>
      <c r="M34" s="1152"/>
      <c r="N34" s="1152"/>
      <c r="O34" s="1152"/>
      <c r="P34" s="1152"/>
      <c r="Q34" s="1153"/>
    </row>
    <row r="35" spans="1:17" ht="21.75" customHeight="1">
      <c r="A35" s="359">
        <v>3</v>
      </c>
      <c r="B35" s="361" t="s">
        <v>586</v>
      </c>
      <c r="C35" s="361">
        <v>10</v>
      </c>
      <c r="D35" s="361"/>
      <c r="E35" s="361"/>
      <c r="F35" s="382"/>
      <c r="G35" s="1151"/>
      <c r="H35" s="1152"/>
      <c r="I35" s="1152"/>
      <c r="J35" s="1152"/>
      <c r="K35" s="1152"/>
      <c r="L35" s="1152"/>
      <c r="M35" s="1152"/>
      <c r="N35" s="1152"/>
      <c r="O35" s="1152"/>
      <c r="P35" s="1152"/>
      <c r="Q35" s="1153"/>
    </row>
    <row r="36" spans="1:17" ht="21.75" customHeight="1">
      <c r="A36" s="359">
        <v>4</v>
      </c>
      <c r="B36" s="361" t="s">
        <v>587</v>
      </c>
      <c r="C36" s="361">
        <v>20</v>
      </c>
      <c r="D36" s="361"/>
      <c r="E36" s="361"/>
      <c r="F36" s="382"/>
      <c r="G36" s="1151"/>
      <c r="H36" s="1152"/>
      <c r="I36" s="1152"/>
      <c r="J36" s="1152"/>
      <c r="K36" s="1152"/>
      <c r="L36" s="1152"/>
      <c r="M36" s="1152"/>
      <c r="N36" s="1152"/>
      <c r="O36" s="1152"/>
      <c r="P36" s="1152"/>
      <c r="Q36" s="1153"/>
    </row>
    <row r="37" spans="1:17" ht="21.75" customHeight="1">
      <c r="A37" s="359">
        <v>5</v>
      </c>
      <c r="B37" s="361" t="s">
        <v>555</v>
      </c>
      <c r="C37" s="361">
        <v>20</v>
      </c>
      <c r="D37" s="361"/>
      <c r="E37" s="361"/>
      <c r="F37" s="382"/>
      <c r="G37" s="1151"/>
      <c r="H37" s="1152"/>
      <c r="I37" s="1152"/>
      <c r="J37" s="1152"/>
      <c r="K37" s="1152"/>
      <c r="L37" s="1152"/>
      <c r="M37" s="1152"/>
      <c r="N37" s="1152"/>
      <c r="O37" s="1152"/>
      <c r="P37" s="1152"/>
      <c r="Q37" s="1153"/>
    </row>
    <row r="38" spans="1:17" ht="21.75" customHeight="1">
      <c r="A38" s="359">
        <v>6</v>
      </c>
      <c r="B38" s="361" t="s">
        <v>591</v>
      </c>
      <c r="C38" s="361">
        <v>15</v>
      </c>
      <c r="D38" s="361"/>
      <c r="E38" s="361"/>
      <c r="F38" s="382"/>
      <c r="G38" s="1151"/>
      <c r="H38" s="1152"/>
      <c r="I38" s="1152"/>
      <c r="J38" s="1152"/>
      <c r="K38" s="1152"/>
      <c r="L38" s="1152"/>
      <c r="M38" s="1152"/>
      <c r="N38" s="1152"/>
      <c r="O38" s="1152"/>
      <c r="P38" s="1152"/>
      <c r="Q38" s="1153"/>
    </row>
    <row r="39" spans="1:17" ht="21.75" customHeight="1">
      <c r="A39" s="359">
        <v>7</v>
      </c>
      <c r="B39" s="361" t="s">
        <v>556</v>
      </c>
      <c r="C39" s="361">
        <v>15</v>
      </c>
      <c r="D39" s="361"/>
      <c r="E39" s="361"/>
      <c r="F39" s="383"/>
      <c r="G39" s="1151"/>
      <c r="H39" s="1152"/>
      <c r="I39" s="1152"/>
      <c r="J39" s="1152"/>
      <c r="K39" s="1152"/>
      <c r="L39" s="1152"/>
      <c r="M39" s="1152"/>
      <c r="N39" s="1152"/>
      <c r="O39" s="1152"/>
      <c r="P39" s="1152"/>
      <c r="Q39" s="1153"/>
    </row>
    <row r="40" spans="1:17" ht="18.75" thickBot="1">
      <c r="A40" s="1091" t="s">
        <v>564</v>
      </c>
      <c r="B40" s="1092"/>
      <c r="C40" s="360">
        <f>SUM(C33:C39)</f>
        <v>100</v>
      </c>
      <c r="D40" s="360">
        <f>SUM(D33:D39)</f>
        <v>0</v>
      </c>
      <c r="E40" s="1113" t="s">
        <v>574</v>
      </c>
      <c r="F40" s="1114"/>
      <c r="G40" s="1190"/>
      <c r="H40" s="1191"/>
      <c r="I40" s="1191"/>
      <c r="J40" s="1191"/>
      <c r="K40" s="1191"/>
      <c r="L40" s="1191"/>
      <c r="M40" s="1191"/>
      <c r="N40" s="1191"/>
      <c r="O40" s="1191"/>
      <c r="P40" s="1191"/>
      <c r="Q40" s="1192"/>
    </row>
    <row r="41" spans="1:17" ht="7.5" customHeight="1" thickBot="1"/>
    <row r="42" spans="1:17" ht="23.25" thickBot="1">
      <c r="A42" s="1193" t="s">
        <v>570</v>
      </c>
      <c r="B42" s="1194"/>
      <c r="C42" s="1194"/>
      <c r="D42" s="1194"/>
      <c r="E42" s="1194"/>
      <c r="F42" s="1194"/>
      <c r="G42" s="1194"/>
      <c r="H42" s="1194"/>
      <c r="I42" s="1194"/>
      <c r="J42" s="1194"/>
      <c r="K42" s="1194"/>
      <c r="L42" s="1194"/>
      <c r="M42" s="1194"/>
      <c r="N42" s="1194"/>
      <c r="O42" s="1194"/>
      <c r="P42" s="1194"/>
      <c r="Q42" s="1195"/>
    </row>
    <row r="43" spans="1:17" ht="18">
      <c r="A43" s="1102" t="s">
        <v>15</v>
      </c>
      <c r="B43" s="1104" t="s">
        <v>539</v>
      </c>
      <c r="C43" s="1071" t="s">
        <v>540</v>
      </c>
      <c r="D43" s="1071" t="s">
        <v>566</v>
      </c>
      <c r="E43" s="1104" t="s">
        <v>541</v>
      </c>
      <c r="F43" s="1106"/>
      <c r="G43" s="1196" t="s">
        <v>572</v>
      </c>
      <c r="H43" s="1197"/>
      <c r="I43" s="1197"/>
      <c r="J43" s="1197"/>
      <c r="K43" s="1197"/>
      <c r="L43" s="1197"/>
      <c r="M43" s="1197"/>
      <c r="N43" s="1197"/>
      <c r="O43" s="1197"/>
      <c r="P43" s="1197"/>
      <c r="Q43" s="1198"/>
    </row>
    <row r="44" spans="1:17" ht="18">
      <c r="A44" s="1103"/>
      <c r="B44" s="1105"/>
      <c r="C44" s="1072"/>
      <c r="D44" s="1072"/>
      <c r="E44" s="371" t="s">
        <v>542</v>
      </c>
      <c r="F44" s="379" t="s">
        <v>543</v>
      </c>
      <c r="G44" s="1199"/>
      <c r="H44" s="1200"/>
      <c r="I44" s="1200"/>
      <c r="J44" s="1200"/>
      <c r="K44" s="1200"/>
      <c r="L44" s="1200"/>
      <c r="M44" s="1200"/>
      <c r="N44" s="1200"/>
      <c r="O44" s="1200"/>
      <c r="P44" s="1200"/>
      <c r="Q44" s="1201"/>
    </row>
    <row r="45" spans="1:17" ht="18">
      <c r="A45" s="372">
        <v>1</v>
      </c>
      <c r="B45" s="366" t="s">
        <v>580</v>
      </c>
      <c r="C45" s="366">
        <v>20</v>
      </c>
      <c r="D45" s="366"/>
      <c r="E45" s="366"/>
      <c r="F45" s="379"/>
      <c r="G45" s="1184"/>
      <c r="H45" s="1185"/>
      <c r="I45" s="1185"/>
      <c r="J45" s="1185"/>
      <c r="K45" s="1185"/>
      <c r="L45" s="1185"/>
      <c r="M45" s="1185"/>
      <c r="N45" s="1185"/>
      <c r="O45" s="1185"/>
      <c r="P45" s="1185"/>
      <c r="Q45" s="1186"/>
    </row>
    <row r="46" spans="1:17" ht="18">
      <c r="A46" s="372">
        <v>2</v>
      </c>
      <c r="B46" s="366" t="s">
        <v>581</v>
      </c>
      <c r="C46" s="366">
        <v>15</v>
      </c>
      <c r="D46" s="366"/>
      <c r="E46" s="366"/>
      <c r="F46" s="379"/>
      <c r="G46" s="1184"/>
      <c r="H46" s="1185"/>
      <c r="I46" s="1185"/>
      <c r="J46" s="1185"/>
      <c r="K46" s="1185"/>
      <c r="L46" s="1185"/>
      <c r="M46" s="1185"/>
      <c r="N46" s="1185"/>
      <c r="O46" s="1185"/>
      <c r="P46" s="1185"/>
      <c r="Q46" s="1186"/>
    </row>
    <row r="47" spans="1:17" ht="18">
      <c r="A47" s="372">
        <v>3</v>
      </c>
      <c r="B47" s="366" t="s">
        <v>582</v>
      </c>
      <c r="C47" s="366">
        <v>20</v>
      </c>
      <c r="D47" s="366"/>
      <c r="E47" s="366"/>
      <c r="F47" s="379"/>
      <c r="G47" s="1184"/>
      <c r="H47" s="1185"/>
      <c r="I47" s="1185"/>
      <c r="J47" s="1185"/>
      <c r="K47" s="1185"/>
      <c r="L47" s="1185"/>
      <c r="M47" s="1185"/>
      <c r="N47" s="1185"/>
      <c r="O47" s="1185"/>
      <c r="P47" s="1185"/>
      <c r="Q47" s="1186"/>
    </row>
    <row r="48" spans="1:17" ht="18">
      <c r="A48" s="372">
        <v>4</v>
      </c>
      <c r="B48" s="366" t="s">
        <v>583</v>
      </c>
      <c r="C48" s="366">
        <v>20</v>
      </c>
      <c r="D48" s="366"/>
      <c r="E48" s="366"/>
      <c r="F48" s="380"/>
      <c r="G48" s="1184"/>
      <c r="H48" s="1185"/>
      <c r="I48" s="1185"/>
      <c r="J48" s="1185"/>
      <c r="K48" s="1185"/>
      <c r="L48" s="1185"/>
      <c r="M48" s="1185"/>
      <c r="N48" s="1185"/>
      <c r="O48" s="1185"/>
      <c r="P48" s="1185"/>
      <c r="Q48" s="1186"/>
    </row>
    <row r="49" spans="1:17" ht="18">
      <c r="A49" s="372">
        <v>5</v>
      </c>
      <c r="B49" s="366" t="s">
        <v>584</v>
      </c>
      <c r="C49" s="366">
        <v>25</v>
      </c>
      <c r="D49" s="366"/>
      <c r="E49" s="367"/>
      <c r="F49" s="381"/>
      <c r="G49" s="1184"/>
      <c r="H49" s="1185"/>
      <c r="I49" s="1185"/>
      <c r="J49" s="1185"/>
      <c r="K49" s="1185"/>
      <c r="L49" s="1185"/>
      <c r="M49" s="1185"/>
      <c r="N49" s="1185"/>
      <c r="O49" s="1185"/>
      <c r="P49" s="1185"/>
      <c r="Q49" s="1186"/>
    </row>
    <row r="50" spans="1:17" ht="18.75" thickBot="1">
      <c r="A50" s="1089" t="s">
        <v>564</v>
      </c>
      <c r="B50" s="1090"/>
      <c r="C50" s="373">
        <f>SUM(C45:C49)</f>
        <v>100</v>
      </c>
      <c r="D50" s="373">
        <f>SUM(D45:D49)</f>
        <v>0</v>
      </c>
      <c r="E50" s="1182" t="s">
        <v>574</v>
      </c>
      <c r="F50" s="1183"/>
      <c r="G50" s="1187"/>
      <c r="H50" s="1188"/>
      <c r="I50" s="1188"/>
      <c r="J50" s="1188"/>
      <c r="K50" s="1188"/>
      <c r="L50" s="1188"/>
      <c r="M50" s="1188"/>
      <c r="N50" s="1188"/>
      <c r="O50" s="1188"/>
      <c r="P50" s="1188"/>
      <c r="Q50" s="1189"/>
    </row>
    <row r="51" spans="1:17" ht="8.25" customHeight="1" thickBot="1"/>
    <row r="52" spans="1:17" ht="21.75" thickBot="1">
      <c r="A52" s="368" t="s">
        <v>558</v>
      </c>
      <c r="B52" s="1069">
        <f>'1'!B2:I2</f>
        <v>0</v>
      </c>
      <c r="C52" s="1069"/>
      <c r="D52" s="1069"/>
      <c r="E52" s="1069"/>
      <c r="F52" s="1070"/>
      <c r="G52" s="1169" t="s">
        <v>573</v>
      </c>
      <c r="H52" s="1169"/>
      <c r="I52" s="1169"/>
      <c r="J52" s="1169"/>
      <c r="K52" s="1169"/>
      <c r="L52" s="1169"/>
      <c r="M52" s="1169"/>
      <c r="N52" s="1169"/>
      <c r="O52" s="1169"/>
      <c r="P52" s="1169"/>
      <c r="Q52" s="1170"/>
    </row>
    <row r="53" spans="1:17" ht="19.5">
      <c r="A53" s="369" t="s">
        <v>560</v>
      </c>
      <c r="B53" s="1098">
        <f>(D11*25)/100</f>
        <v>0</v>
      </c>
      <c r="C53" s="1098"/>
      <c r="D53" s="1098"/>
      <c r="E53" s="1098"/>
      <c r="F53" s="1099"/>
      <c r="G53" s="1171"/>
      <c r="H53" s="1172"/>
      <c r="I53" s="1172"/>
      <c r="J53" s="1172"/>
      <c r="K53" s="1172"/>
      <c r="L53" s="1172"/>
      <c r="M53" s="1172"/>
      <c r="N53" s="1172"/>
      <c r="O53" s="1172"/>
      <c r="P53" s="1172"/>
      <c r="Q53" s="1173"/>
    </row>
    <row r="54" spans="1:17" ht="19.5">
      <c r="A54" s="369" t="s">
        <v>559</v>
      </c>
      <c r="B54" s="1098">
        <f>(D11*25)/100</f>
        <v>0</v>
      </c>
      <c r="C54" s="1098"/>
      <c r="D54" s="1098"/>
      <c r="E54" s="1098"/>
      <c r="F54" s="1099"/>
      <c r="G54" s="1174"/>
      <c r="H54" s="1175"/>
      <c r="I54" s="1175"/>
      <c r="J54" s="1175"/>
      <c r="K54" s="1175"/>
      <c r="L54" s="1175"/>
      <c r="M54" s="1175"/>
      <c r="N54" s="1175"/>
      <c r="O54" s="1175"/>
      <c r="P54" s="1175"/>
      <c r="Q54" s="1176"/>
    </row>
    <row r="55" spans="1:17" ht="19.5">
      <c r="A55" s="369" t="s">
        <v>561</v>
      </c>
      <c r="B55" s="1098">
        <f>(D40*35)/100</f>
        <v>0</v>
      </c>
      <c r="C55" s="1098"/>
      <c r="D55" s="1098"/>
      <c r="E55" s="1098"/>
      <c r="F55" s="1099"/>
      <c r="G55" s="1174"/>
      <c r="H55" s="1175"/>
      <c r="I55" s="1175"/>
      <c r="J55" s="1175"/>
      <c r="K55" s="1175"/>
      <c r="L55" s="1175"/>
      <c r="M55" s="1175"/>
      <c r="N55" s="1175"/>
      <c r="O55" s="1175"/>
      <c r="P55" s="1175"/>
      <c r="Q55" s="1176"/>
    </row>
    <row r="56" spans="1:17" ht="19.5">
      <c r="A56" s="369" t="s">
        <v>565</v>
      </c>
      <c r="B56" s="1098">
        <f>(D50*15)/100</f>
        <v>0</v>
      </c>
      <c r="C56" s="1098"/>
      <c r="D56" s="1098"/>
      <c r="E56" s="1098"/>
      <c r="F56" s="1099"/>
      <c r="G56" s="1174"/>
      <c r="H56" s="1175"/>
      <c r="I56" s="1175"/>
      <c r="J56" s="1175"/>
      <c r="K56" s="1175"/>
      <c r="L56" s="1175"/>
      <c r="M56" s="1175"/>
      <c r="N56" s="1175"/>
      <c r="O56" s="1175"/>
      <c r="P56" s="1175"/>
      <c r="Q56" s="1176"/>
    </row>
    <row r="57" spans="1:17" ht="19.5">
      <c r="A57" s="369" t="s">
        <v>562</v>
      </c>
      <c r="B57" s="1098">
        <f>B53+B54+B55+B56</f>
        <v>0</v>
      </c>
      <c r="C57" s="1098"/>
      <c r="D57" s="1098"/>
      <c r="E57" s="1098"/>
      <c r="F57" s="1099"/>
      <c r="G57" s="1174"/>
      <c r="H57" s="1175"/>
      <c r="I57" s="1175"/>
      <c r="J57" s="1175"/>
      <c r="K57" s="1175"/>
      <c r="L57" s="1175"/>
      <c r="M57" s="1175"/>
      <c r="N57" s="1175"/>
      <c r="O57" s="1175"/>
      <c r="P57" s="1175"/>
      <c r="Q57" s="1176"/>
    </row>
    <row r="58" spans="1:17" ht="19.5">
      <c r="A58" s="369" t="s">
        <v>563</v>
      </c>
      <c r="B58" s="1100"/>
      <c r="C58" s="1100"/>
      <c r="D58" s="1100"/>
      <c r="E58" s="1100"/>
      <c r="F58" s="1101"/>
      <c r="G58" s="1174"/>
      <c r="H58" s="1175"/>
      <c r="I58" s="1175"/>
      <c r="J58" s="1175"/>
      <c r="K58" s="1175"/>
      <c r="L58" s="1175"/>
      <c r="M58" s="1175"/>
      <c r="N58" s="1175"/>
      <c r="O58" s="1175"/>
      <c r="P58" s="1175"/>
      <c r="Q58" s="1176"/>
    </row>
    <row r="59" spans="1:17" ht="20.25" thickBot="1">
      <c r="A59" s="370" t="s">
        <v>571</v>
      </c>
      <c r="B59" s="1087"/>
      <c r="C59" s="1087"/>
      <c r="D59" s="1087"/>
      <c r="E59" s="1087"/>
      <c r="F59" s="1088"/>
      <c r="G59" s="1177"/>
      <c r="H59" s="1178"/>
      <c r="I59" s="1178"/>
      <c r="J59" s="1178"/>
      <c r="K59" s="1178"/>
      <c r="L59" s="1178"/>
      <c r="M59" s="1178"/>
      <c r="N59" s="1178"/>
      <c r="O59" s="1178"/>
      <c r="P59" s="1178"/>
      <c r="Q59" s="1179"/>
    </row>
  </sheetData>
  <mergeCells count="81">
    <mergeCell ref="G52:Q52"/>
    <mergeCell ref="G53:Q59"/>
    <mergeCell ref="E28:F28"/>
    <mergeCell ref="E50:F50"/>
    <mergeCell ref="G45:Q45"/>
    <mergeCell ref="G46:Q46"/>
    <mergeCell ref="G47:Q47"/>
    <mergeCell ref="G48:Q48"/>
    <mergeCell ref="G49:Q49"/>
    <mergeCell ref="G50:Q50"/>
    <mergeCell ref="G37:Q37"/>
    <mergeCell ref="G38:Q38"/>
    <mergeCell ref="G39:Q39"/>
    <mergeCell ref="G40:Q40"/>
    <mergeCell ref="A42:Q42"/>
    <mergeCell ref="G43:Q44"/>
    <mergeCell ref="G36:Q36"/>
    <mergeCell ref="G24:Q24"/>
    <mergeCell ref="G25:Q25"/>
    <mergeCell ref="G26:Q26"/>
    <mergeCell ref="G27:Q27"/>
    <mergeCell ref="G28:Q28"/>
    <mergeCell ref="A30:Q30"/>
    <mergeCell ref="G31:Q32"/>
    <mergeCell ref="G33:Q33"/>
    <mergeCell ref="G34:Q34"/>
    <mergeCell ref="G35:Q35"/>
    <mergeCell ref="G21:Q21"/>
    <mergeCell ref="G22:Q22"/>
    <mergeCell ref="G23:Q23"/>
    <mergeCell ref="G2:Q3"/>
    <mergeCell ref="G11:Q11"/>
    <mergeCell ref="A13:Q13"/>
    <mergeCell ref="G14:Q15"/>
    <mergeCell ref="G18:Q18"/>
    <mergeCell ref="G19:Q19"/>
    <mergeCell ref="G20:Q20"/>
    <mergeCell ref="D2:D3"/>
    <mergeCell ref="A1:Q1"/>
    <mergeCell ref="G16:Q16"/>
    <mergeCell ref="E40:F40"/>
    <mergeCell ref="E11:F11"/>
    <mergeCell ref="G4:Q4"/>
    <mergeCell ref="G5:Q5"/>
    <mergeCell ref="G6:Q6"/>
    <mergeCell ref="G7:Q7"/>
    <mergeCell ref="G8:Q8"/>
    <mergeCell ref="G9:Q9"/>
    <mergeCell ref="G10:Q10"/>
    <mergeCell ref="G17:Q17"/>
    <mergeCell ref="E2:F2"/>
    <mergeCell ref="B2:B3"/>
    <mergeCell ref="C2:C3"/>
    <mergeCell ref="A2:A3"/>
    <mergeCell ref="B59:F59"/>
    <mergeCell ref="A50:B50"/>
    <mergeCell ref="A40:B40"/>
    <mergeCell ref="A28:B28"/>
    <mergeCell ref="A11:B11"/>
    <mergeCell ref="D14:D15"/>
    <mergeCell ref="B53:F53"/>
    <mergeCell ref="B54:F54"/>
    <mergeCell ref="B55:F55"/>
    <mergeCell ref="B56:F56"/>
    <mergeCell ref="B57:F57"/>
    <mergeCell ref="B58:F58"/>
    <mergeCell ref="A43:A44"/>
    <mergeCell ref="B43:B44"/>
    <mergeCell ref="C43:C44"/>
    <mergeCell ref="E43:F43"/>
    <mergeCell ref="B52:F52"/>
    <mergeCell ref="D43:D44"/>
    <mergeCell ref="A14:A15"/>
    <mergeCell ref="B14:B15"/>
    <mergeCell ref="C14:C15"/>
    <mergeCell ref="E14:F14"/>
    <mergeCell ref="A31:A32"/>
    <mergeCell ref="B31:B32"/>
    <mergeCell ref="C31:C32"/>
    <mergeCell ref="E31:F31"/>
    <mergeCell ref="D31:D32"/>
  </mergeCells>
  <pageMargins left="0.2" right="0.2" top="0.48" bottom="0.26" header="0.19" footer="0.17"/>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U74"/>
  <sheetViews>
    <sheetView showGridLines="0" rightToLeft="1" topLeftCell="A9" zoomScaleNormal="100" zoomScaleSheetLayoutView="70" workbookViewId="0">
      <selection activeCell="G14" sqref="G14:I14"/>
    </sheetView>
  </sheetViews>
  <sheetFormatPr defaultColWidth="8.85546875" defaultRowHeight="28.35" customHeight="1"/>
  <cols>
    <col min="1" max="1" width="33.28515625" style="20" customWidth="1"/>
    <col min="2" max="2" width="18.5703125" style="1" customWidth="1"/>
    <col min="3" max="3" width="21.5703125" style="1" customWidth="1"/>
    <col min="4" max="4" width="11.42578125" style="1" customWidth="1"/>
    <col min="5" max="5" width="26.85546875" style="1" customWidth="1"/>
    <col min="6" max="6" width="11.85546875" style="1" customWidth="1"/>
    <col min="7" max="7" width="10.85546875" style="1" customWidth="1"/>
    <col min="8" max="9" width="14.42578125" style="1" customWidth="1"/>
    <col min="10" max="92" width="8.85546875" style="1"/>
    <col min="93" max="93" width="7.85546875" style="1" customWidth="1"/>
    <col min="94" max="94" width="8.85546875" style="1" customWidth="1"/>
    <col min="95" max="95" width="17.7109375" style="1" customWidth="1"/>
    <col min="96" max="96" width="19.140625" style="1" customWidth="1"/>
    <col min="97" max="97" width="11.28515625" style="1" customWidth="1"/>
    <col min="98" max="98" width="23.5703125" style="1" customWidth="1"/>
    <col min="99" max="99" width="35.140625" style="1" customWidth="1"/>
    <col min="100" max="16384" width="8.85546875" style="1"/>
  </cols>
  <sheetData>
    <row r="1" spans="1:99" ht="28.35" customHeight="1">
      <c r="A1" s="467" t="s">
        <v>43</v>
      </c>
      <c r="B1" s="468"/>
      <c r="C1" s="468"/>
      <c r="D1" s="468"/>
      <c r="E1" s="468"/>
      <c r="F1" s="468"/>
      <c r="G1" s="468"/>
      <c r="H1" s="468"/>
      <c r="I1" s="469"/>
    </row>
    <row r="2" spans="1:99" ht="30.75" customHeight="1">
      <c r="A2" s="97" t="s">
        <v>10</v>
      </c>
      <c r="B2" s="432"/>
      <c r="C2" s="432"/>
      <c r="D2" s="432"/>
      <c r="E2" s="432"/>
      <c r="F2" s="432"/>
      <c r="G2" s="432"/>
      <c r="H2" s="432"/>
      <c r="I2" s="456"/>
    </row>
    <row r="3" spans="1:99" ht="32.25" customHeight="1">
      <c r="A3" s="97" t="s">
        <v>1</v>
      </c>
      <c r="B3" s="457"/>
      <c r="C3" s="432"/>
      <c r="D3" s="432"/>
      <c r="E3" s="432"/>
      <c r="F3" s="432"/>
      <c r="G3" s="432"/>
      <c r="H3" s="432"/>
      <c r="I3" s="456"/>
    </row>
    <row r="4" spans="1:99" ht="32.25" customHeight="1">
      <c r="A4" s="97" t="s">
        <v>127</v>
      </c>
      <c r="B4" s="432"/>
      <c r="C4" s="432"/>
      <c r="D4" s="432"/>
      <c r="E4" s="432"/>
      <c r="F4" s="432"/>
      <c r="G4" s="432"/>
      <c r="H4" s="432"/>
      <c r="I4" s="456"/>
      <c r="CT4" s="7" t="s">
        <v>521</v>
      </c>
      <c r="CU4" s="7" t="s">
        <v>529</v>
      </c>
    </row>
    <row r="5" spans="1:99" ht="27.75" customHeight="1">
      <c r="A5" s="97" t="s">
        <v>66</v>
      </c>
      <c r="B5" s="432"/>
      <c r="C5" s="432"/>
      <c r="D5" s="432"/>
      <c r="E5" s="432"/>
      <c r="F5" s="432"/>
      <c r="G5" s="432"/>
      <c r="H5" s="432"/>
      <c r="I5" s="456"/>
      <c r="CQ5" s="96" t="s">
        <v>465</v>
      </c>
      <c r="CR5" s="15" t="s">
        <v>195</v>
      </c>
      <c r="CS5" s="7" t="s">
        <v>215</v>
      </c>
      <c r="CT5" s="7" t="s">
        <v>522</v>
      </c>
      <c r="CU5" s="7" t="s">
        <v>530</v>
      </c>
    </row>
    <row r="6" spans="1:99" ht="32.25" customHeight="1">
      <c r="A6" s="97" t="s">
        <v>5</v>
      </c>
      <c r="B6" s="458"/>
      <c r="C6" s="459"/>
      <c r="D6" s="459"/>
      <c r="E6" s="459"/>
      <c r="F6" s="459"/>
      <c r="G6" s="459"/>
      <c r="H6" s="459"/>
      <c r="I6" s="460"/>
      <c r="CQ6" s="96" t="s">
        <v>466</v>
      </c>
      <c r="CR6" s="15" t="s">
        <v>202</v>
      </c>
      <c r="CS6" s="7" t="s">
        <v>305</v>
      </c>
      <c r="CT6" s="7" t="s">
        <v>532</v>
      </c>
      <c r="CU6" s="7" t="s">
        <v>527</v>
      </c>
    </row>
    <row r="7" spans="1:99" ht="29.25" customHeight="1" thickBot="1">
      <c r="A7" s="28" t="s">
        <v>6</v>
      </c>
      <c r="B7" s="461"/>
      <c r="C7" s="461"/>
      <c r="D7" s="461"/>
      <c r="E7" s="461"/>
      <c r="F7" s="461"/>
      <c r="G7" s="461"/>
      <c r="H7" s="461"/>
      <c r="I7" s="462"/>
      <c r="CR7" s="15" t="s">
        <v>205</v>
      </c>
      <c r="CS7" s="7" t="s">
        <v>199</v>
      </c>
      <c r="CT7" s="7" t="s">
        <v>523</v>
      </c>
      <c r="CU7" s="7" t="s">
        <v>528</v>
      </c>
    </row>
    <row r="8" spans="1:99" ht="4.5" customHeight="1" thickBot="1">
      <c r="A8" s="463"/>
      <c r="B8" s="464"/>
      <c r="CR8" s="15" t="s">
        <v>208</v>
      </c>
    </row>
    <row r="9" spans="1:99" ht="20.25" customHeight="1">
      <c r="A9" s="98" t="s">
        <v>2</v>
      </c>
      <c r="B9" s="492">
        <f>'12'!U50/1000000</f>
        <v>0</v>
      </c>
      <c r="C9" s="492"/>
      <c r="D9" s="492"/>
      <c r="E9" s="489" t="s">
        <v>2</v>
      </c>
      <c r="F9" s="489"/>
      <c r="G9" s="492">
        <f>'12'!U50</f>
        <v>0</v>
      </c>
      <c r="H9" s="492"/>
      <c r="I9" s="500"/>
      <c r="CR9" s="15" t="s">
        <v>210</v>
      </c>
    </row>
    <row r="10" spans="1:99" ht="20.25" customHeight="1">
      <c r="A10" s="99" t="s">
        <v>172</v>
      </c>
      <c r="B10" s="493">
        <f>'12'!U51/1000000</f>
        <v>0</v>
      </c>
      <c r="C10" s="493"/>
      <c r="D10" s="493"/>
      <c r="E10" s="490" t="s">
        <v>313</v>
      </c>
      <c r="F10" s="490"/>
      <c r="G10" s="493">
        <f>'12'!U51</f>
        <v>0</v>
      </c>
      <c r="H10" s="493"/>
      <c r="I10" s="501"/>
      <c r="CR10" s="15" t="s">
        <v>212</v>
      </c>
    </row>
    <row r="11" spans="1:99" ht="20.25" customHeight="1">
      <c r="A11" s="99" t="s">
        <v>216</v>
      </c>
      <c r="B11" s="493">
        <f>'12'!G47/1000000</f>
        <v>0</v>
      </c>
      <c r="C11" s="493"/>
      <c r="D11" s="493"/>
      <c r="E11" s="490" t="s">
        <v>314</v>
      </c>
      <c r="F11" s="490"/>
      <c r="G11" s="493">
        <f>'12'!G47</f>
        <v>0</v>
      </c>
      <c r="H11" s="493"/>
      <c r="I11" s="501"/>
      <c r="CR11" s="15" t="s">
        <v>213</v>
      </c>
    </row>
    <row r="12" spans="1:99" ht="20.25" customHeight="1">
      <c r="A12" s="99" t="s">
        <v>173</v>
      </c>
      <c r="B12" s="493">
        <f>'7'!D5/1000000</f>
        <v>0</v>
      </c>
      <c r="C12" s="493"/>
      <c r="D12" s="493"/>
      <c r="E12" s="490" t="s">
        <v>315</v>
      </c>
      <c r="F12" s="490"/>
      <c r="G12" s="493">
        <f>'7'!D5</f>
        <v>0</v>
      </c>
      <c r="H12" s="493"/>
      <c r="I12" s="501"/>
      <c r="CR12" s="15" t="s">
        <v>214</v>
      </c>
    </row>
    <row r="13" spans="1:99" ht="20.25" customHeight="1">
      <c r="A13" s="100" t="s">
        <v>174</v>
      </c>
      <c r="B13" s="493">
        <f>'7'!D6/1000000</f>
        <v>0</v>
      </c>
      <c r="C13" s="493"/>
      <c r="D13" s="493"/>
      <c r="E13" s="490" t="s">
        <v>316</v>
      </c>
      <c r="F13" s="490"/>
      <c r="G13" s="493">
        <f>'7'!D6</f>
        <v>0</v>
      </c>
      <c r="H13" s="493"/>
      <c r="I13" s="501"/>
    </row>
    <row r="14" spans="1:99" ht="20.25" customHeight="1">
      <c r="A14" s="99" t="s">
        <v>3</v>
      </c>
      <c r="B14" s="494">
        <f>COUNTA('2'!B4:B53)</f>
        <v>0</v>
      </c>
      <c r="C14" s="494"/>
      <c r="D14" s="494"/>
      <c r="E14" s="490" t="s">
        <v>3</v>
      </c>
      <c r="F14" s="490"/>
      <c r="G14" s="494">
        <f>COUNTA('2'!B4:B53)</f>
        <v>0</v>
      </c>
      <c r="H14" s="494"/>
      <c r="I14" s="502"/>
    </row>
    <row r="15" spans="1:99" ht="20.25" customHeight="1">
      <c r="A15" s="99" t="s">
        <v>141</v>
      </c>
      <c r="B15" s="493" t="e">
        <f>'12'!U56</f>
        <v>#DIV/0!</v>
      </c>
      <c r="C15" s="493"/>
      <c r="D15" s="493"/>
      <c r="E15" s="490" t="s">
        <v>141</v>
      </c>
      <c r="F15" s="490"/>
      <c r="G15" s="493" t="e">
        <f>'12'!U56</f>
        <v>#DIV/0!</v>
      </c>
      <c r="H15" s="493"/>
      <c r="I15" s="501"/>
    </row>
    <row r="16" spans="1:99" ht="20.25" customHeight="1">
      <c r="A16" s="99" t="s">
        <v>4</v>
      </c>
      <c r="B16" s="493" t="e">
        <f>'12'!U57</f>
        <v>#DIV/0!</v>
      </c>
      <c r="C16" s="493"/>
      <c r="D16" s="493"/>
      <c r="E16" s="490" t="s">
        <v>4</v>
      </c>
      <c r="F16" s="490"/>
      <c r="G16" s="493" t="e">
        <f>'12'!U57</f>
        <v>#DIV/0!</v>
      </c>
      <c r="H16" s="493"/>
      <c r="I16" s="501"/>
    </row>
    <row r="17" spans="1:99" ht="20.25" customHeight="1" thickBot="1">
      <c r="A17" s="101" t="s">
        <v>303</v>
      </c>
      <c r="B17" s="495">
        <f>'12'!U58</f>
        <v>0</v>
      </c>
      <c r="C17" s="495"/>
      <c r="D17" s="495"/>
      <c r="E17" s="491" t="s">
        <v>303</v>
      </c>
      <c r="F17" s="491"/>
      <c r="G17" s="503">
        <f>'12'!U58</f>
        <v>0</v>
      </c>
      <c r="H17" s="503"/>
      <c r="I17" s="504"/>
    </row>
    <row r="18" spans="1:99" ht="4.5" customHeight="1" thickBot="1"/>
    <row r="19" spans="1:99" ht="21" customHeight="1">
      <c r="A19" s="437" t="s">
        <v>136</v>
      </c>
      <c r="B19" s="438"/>
      <c r="C19" s="438"/>
      <c r="D19" s="438"/>
      <c r="E19" s="438"/>
      <c r="F19" s="438"/>
      <c r="G19" s="438"/>
      <c r="H19" s="438"/>
      <c r="I19" s="439"/>
    </row>
    <row r="20" spans="1:99" ht="21" customHeight="1">
      <c r="A20" s="295">
        <v>1</v>
      </c>
      <c r="B20" s="433"/>
      <c r="C20" s="476"/>
      <c r="D20" s="296">
        <v>2</v>
      </c>
      <c r="E20" s="433"/>
      <c r="F20" s="476"/>
      <c r="G20" s="296">
        <v>3</v>
      </c>
      <c r="H20" s="433"/>
      <c r="I20" s="435"/>
    </row>
    <row r="21" spans="1:99" s="5" customFormat="1" ht="4.5" customHeight="1" thickBot="1">
      <c r="A21" s="8"/>
      <c r="B21" s="64"/>
      <c r="C21" s="64"/>
      <c r="D21" s="64"/>
      <c r="E21" s="64"/>
      <c r="F21" s="64"/>
      <c r="G21" s="64"/>
      <c r="H21" s="64"/>
      <c r="I21" s="64"/>
      <c r="CR21" s="1"/>
      <c r="CS21" s="1"/>
      <c r="CU21" s="1"/>
    </row>
    <row r="22" spans="1:99" ht="28.35" customHeight="1">
      <c r="A22" s="437" t="s">
        <v>9</v>
      </c>
      <c r="B22" s="438"/>
      <c r="C22" s="438"/>
      <c r="D22" s="438"/>
      <c r="E22" s="438"/>
      <c r="F22" s="438"/>
      <c r="G22" s="438"/>
      <c r="H22" s="438"/>
      <c r="I22" s="439"/>
    </row>
    <row r="23" spans="1:99" ht="28.35" customHeight="1">
      <c r="A23" s="295" t="s">
        <v>11</v>
      </c>
      <c r="B23" s="338" t="s">
        <v>142</v>
      </c>
      <c r="C23" s="338" t="s">
        <v>514</v>
      </c>
      <c r="D23" s="470" t="s">
        <v>65</v>
      </c>
      <c r="E23" s="470"/>
      <c r="F23" s="338" t="s">
        <v>12</v>
      </c>
      <c r="G23" s="338" t="s">
        <v>13</v>
      </c>
      <c r="H23" s="496" t="s">
        <v>462</v>
      </c>
      <c r="I23" s="497"/>
    </row>
    <row r="24" spans="1:99" ht="28.35" customHeight="1">
      <c r="A24" s="336"/>
      <c r="B24" s="339"/>
      <c r="C24" s="339"/>
      <c r="D24" s="471"/>
      <c r="E24" s="471"/>
      <c r="F24" s="339"/>
      <c r="G24" s="339"/>
      <c r="H24" s="498"/>
      <c r="I24" s="499"/>
    </row>
    <row r="25" spans="1:99" ht="28.35" customHeight="1">
      <c r="A25" s="295" t="s">
        <v>131</v>
      </c>
      <c r="B25" s="480"/>
      <c r="C25" s="465"/>
      <c r="D25" s="338" t="s">
        <v>459</v>
      </c>
      <c r="E25" s="337"/>
      <c r="F25" s="338" t="s">
        <v>461</v>
      </c>
      <c r="G25" s="465"/>
      <c r="H25" s="465"/>
      <c r="I25" s="466"/>
    </row>
    <row r="26" spans="1:99" ht="28.35" customHeight="1" thickBot="1">
      <c r="A26" s="340" t="s">
        <v>140</v>
      </c>
      <c r="B26" s="474"/>
      <c r="C26" s="474"/>
      <c r="D26" s="341" t="s">
        <v>463</v>
      </c>
      <c r="E26" s="353"/>
      <c r="F26" s="341" t="s">
        <v>460</v>
      </c>
      <c r="G26" s="474"/>
      <c r="H26" s="474"/>
      <c r="I26" s="475"/>
    </row>
    <row r="27" spans="1:99" ht="4.5" customHeight="1" thickBot="1">
      <c r="A27" s="65"/>
      <c r="B27" s="66"/>
      <c r="C27" s="9"/>
      <c r="D27" s="9"/>
      <c r="E27" s="9"/>
      <c r="F27" s="9"/>
      <c r="G27" s="9"/>
      <c r="H27" s="9"/>
      <c r="I27" s="9"/>
    </row>
    <row r="28" spans="1:99" ht="27.75" customHeight="1">
      <c r="A28" s="437" t="s">
        <v>304</v>
      </c>
      <c r="B28" s="438"/>
      <c r="C28" s="438"/>
      <c r="D28" s="438"/>
      <c r="E28" s="438"/>
      <c r="F28" s="438"/>
      <c r="G28" s="438"/>
      <c r="H28" s="438"/>
      <c r="I28" s="439"/>
    </row>
    <row r="29" spans="1:99" ht="42" customHeight="1">
      <c r="A29" s="479" t="s">
        <v>515</v>
      </c>
      <c r="B29" s="436"/>
      <c r="C29" s="6" t="s">
        <v>16</v>
      </c>
      <c r="D29" s="6" t="s">
        <v>306</v>
      </c>
      <c r="E29" s="129" t="s">
        <v>324</v>
      </c>
      <c r="F29" s="6" t="s">
        <v>261</v>
      </c>
      <c r="G29" s="6" t="s">
        <v>293</v>
      </c>
      <c r="H29" s="447" t="s">
        <v>262</v>
      </c>
      <c r="I29" s="478"/>
    </row>
    <row r="30" spans="1:99" ht="33.75" customHeight="1">
      <c r="A30" s="472"/>
      <c r="B30" s="473"/>
      <c r="C30" s="390"/>
      <c r="D30" s="145"/>
      <c r="E30" s="390"/>
      <c r="F30" s="279"/>
      <c r="G30" s="279"/>
      <c r="H30" s="429"/>
      <c r="I30" s="430"/>
    </row>
    <row r="31" spans="1:99" ht="33.75" customHeight="1">
      <c r="A31" s="472"/>
      <c r="B31" s="473"/>
      <c r="C31" s="390"/>
      <c r="D31" s="145"/>
      <c r="E31" s="390"/>
      <c r="F31" s="279"/>
      <c r="G31" s="279"/>
      <c r="H31" s="429"/>
      <c r="I31" s="430"/>
    </row>
    <row r="32" spans="1:99" ht="33.75" customHeight="1">
      <c r="A32" s="477"/>
      <c r="B32" s="432"/>
      <c r="C32" s="390"/>
      <c r="D32" s="145"/>
      <c r="E32" s="145"/>
      <c r="F32" s="279"/>
      <c r="G32" s="279"/>
      <c r="H32" s="429"/>
      <c r="I32" s="430"/>
    </row>
    <row r="33" spans="1:14" ht="34.5" customHeight="1">
      <c r="A33" s="477"/>
      <c r="B33" s="432"/>
      <c r="C33" s="390"/>
      <c r="D33" s="145"/>
      <c r="E33" s="390"/>
      <c r="F33" s="279"/>
      <c r="G33" s="279"/>
      <c r="H33" s="429"/>
      <c r="I33" s="430"/>
    </row>
    <row r="34" spans="1:14" ht="28.35" customHeight="1">
      <c r="A34" s="431"/>
      <c r="B34" s="432"/>
      <c r="C34" s="145"/>
      <c r="D34" s="145"/>
      <c r="E34" s="145"/>
      <c r="F34" s="279"/>
      <c r="G34" s="279"/>
      <c r="H34" s="429"/>
      <c r="I34" s="430"/>
    </row>
    <row r="35" spans="1:14" ht="28.35" customHeight="1">
      <c r="A35" s="431"/>
      <c r="B35" s="432"/>
      <c r="C35" s="145"/>
      <c r="D35" s="145"/>
      <c r="E35" s="145"/>
      <c r="F35" s="279"/>
      <c r="G35" s="279"/>
      <c r="H35" s="429"/>
      <c r="I35" s="430"/>
    </row>
    <row r="36" spans="1:14" ht="28.35" customHeight="1">
      <c r="A36" s="431"/>
      <c r="B36" s="432"/>
      <c r="C36" s="145"/>
      <c r="D36" s="145"/>
      <c r="E36" s="145"/>
      <c r="F36" s="279"/>
      <c r="G36" s="279"/>
      <c r="H36" s="429"/>
      <c r="I36" s="430"/>
    </row>
    <row r="37" spans="1:14" ht="28.35" hidden="1" customHeight="1">
      <c r="A37" s="431"/>
      <c r="B37" s="432"/>
      <c r="C37" s="145"/>
      <c r="D37" s="145"/>
      <c r="E37" s="145"/>
      <c r="F37" s="279"/>
      <c r="G37" s="279"/>
      <c r="H37" s="429"/>
      <c r="I37" s="430"/>
    </row>
    <row r="38" spans="1:14" ht="28.35" hidden="1" customHeight="1">
      <c r="A38" s="431"/>
      <c r="B38" s="432"/>
      <c r="C38" s="145"/>
      <c r="D38" s="145"/>
      <c r="E38" s="145"/>
      <c r="F38" s="279"/>
      <c r="G38" s="279"/>
      <c r="H38" s="429"/>
      <c r="I38" s="430"/>
    </row>
    <row r="39" spans="1:14" ht="28.35" hidden="1" customHeight="1">
      <c r="A39" s="431"/>
      <c r="B39" s="432"/>
      <c r="C39" s="145"/>
      <c r="D39" s="145"/>
      <c r="E39" s="145"/>
      <c r="F39" s="279"/>
      <c r="G39" s="279"/>
      <c r="H39" s="429"/>
      <c r="I39" s="430"/>
    </row>
    <row r="40" spans="1:14" ht="28.35" hidden="1" customHeight="1">
      <c r="A40" s="431"/>
      <c r="B40" s="432"/>
      <c r="C40" s="145"/>
      <c r="D40" s="145"/>
      <c r="E40" s="145"/>
      <c r="F40" s="279"/>
      <c r="G40" s="279"/>
      <c r="H40" s="429"/>
      <c r="I40" s="430"/>
    </row>
    <row r="41" spans="1:14" ht="28.35" hidden="1" customHeight="1">
      <c r="A41" s="431"/>
      <c r="B41" s="432"/>
      <c r="C41" s="145"/>
      <c r="D41" s="145"/>
      <c r="E41" s="145"/>
      <c r="F41" s="279"/>
      <c r="G41" s="279"/>
      <c r="H41" s="429"/>
      <c r="I41" s="430"/>
    </row>
    <row r="42" spans="1:14" ht="28.35" hidden="1" customHeight="1">
      <c r="A42" s="431"/>
      <c r="B42" s="432"/>
      <c r="C42" s="145"/>
      <c r="D42" s="145"/>
      <c r="E42" s="145"/>
      <c r="F42" s="279"/>
      <c r="G42" s="279"/>
      <c r="H42" s="429"/>
      <c r="I42" s="430"/>
    </row>
    <row r="43" spans="1:14" ht="28.35" hidden="1" customHeight="1">
      <c r="A43" s="431"/>
      <c r="B43" s="432"/>
      <c r="C43" s="145"/>
      <c r="D43" s="145"/>
      <c r="E43" s="145"/>
      <c r="F43" s="279"/>
      <c r="G43" s="279"/>
      <c r="H43" s="429"/>
      <c r="I43" s="430"/>
    </row>
    <row r="44" spans="1:14" ht="28.35" hidden="1" customHeight="1">
      <c r="A44" s="431"/>
      <c r="B44" s="432"/>
      <c r="C44" s="54"/>
      <c r="D44" s="54"/>
      <c r="E44" s="54"/>
      <c r="F44" s="55"/>
      <c r="G44" s="55"/>
      <c r="H44" s="429"/>
      <c r="I44" s="430"/>
    </row>
    <row r="45" spans="1:14" ht="33.75" hidden="1" customHeight="1">
      <c r="A45" s="431"/>
      <c r="B45" s="432"/>
      <c r="C45" s="54"/>
      <c r="D45" s="54"/>
      <c r="E45" s="54"/>
      <c r="F45" s="55"/>
      <c r="G45" s="55"/>
      <c r="H45" s="429"/>
      <c r="I45" s="430"/>
    </row>
    <row r="46" spans="1:14" ht="27.75" hidden="1" customHeight="1">
      <c r="A46" s="431"/>
      <c r="B46" s="432"/>
      <c r="C46" s="54"/>
      <c r="D46" s="54"/>
      <c r="E46" s="54"/>
      <c r="F46" s="55"/>
      <c r="G46" s="55"/>
      <c r="H46" s="429"/>
      <c r="I46" s="430"/>
      <c r="J46" s="209"/>
      <c r="K46" s="209"/>
      <c r="L46" s="209"/>
      <c r="M46" s="5"/>
      <c r="N46" s="5"/>
    </row>
    <row r="47" spans="1:14" ht="27.75" hidden="1" customHeight="1">
      <c r="A47" s="431"/>
      <c r="B47" s="432"/>
      <c r="C47" s="54"/>
      <c r="D47" s="54"/>
      <c r="E47" s="54"/>
      <c r="F47" s="55"/>
      <c r="G47" s="55"/>
      <c r="H47" s="429"/>
      <c r="I47" s="430"/>
      <c r="J47" s="209"/>
      <c r="K47" s="209"/>
      <c r="L47" s="209"/>
      <c r="M47" s="5"/>
      <c r="N47" s="5"/>
    </row>
    <row r="48" spans="1:14" ht="28.35" hidden="1" customHeight="1" thickBot="1">
      <c r="A48" s="481"/>
      <c r="B48" s="452"/>
      <c r="C48" s="67"/>
      <c r="D48" s="67"/>
      <c r="E48" s="67"/>
      <c r="F48" s="68"/>
      <c r="G48" s="68"/>
      <c r="H48" s="482"/>
      <c r="I48" s="483"/>
      <c r="J48" s="209"/>
      <c r="K48" s="209"/>
      <c r="L48" s="209"/>
      <c r="M48" s="5"/>
      <c r="N48" s="5"/>
    </row>
    <row r="49" spans="1:14" ht="9.75" customHeight="1" thickBot="1">
      <c r="J49" s="209"/>
      <c r="K49" s="209"/>
      <c r="L49" s="209"/>
      <c r="M49" s="5"/>
      <c r="N49" s="5"/>
    </row>
    <row r="50" spans="1:14" ht="28.35" customHeight="1">
      <c r="A50" s="437" t="s">
        <v>335</v>
      </c>
      <c r="B50" s="438" t="s">
        <v>336</v>
      </c>
      <c r="C50" s="438"/>
      <c r="D50" s="438"/>
      <c r="E50" s="438"/>
      <c r="F50" s="438" t="s">
        <v>337</v>
      </c>
      <c r="G50" s="438"/>
      <c r="H50" s="440" t="s">
        <v>338</v>
      </c>
      <c r="I50" s="441"/>
      <c r="J50" s="208"/>
      <c r="K50" s="208"/>
      <c r="L50" s="208"/>
    </row>
    <row r="51" spans="1:14" ht="28.35" customHeight="1">
      <c r="A51" s="446"/>
      <c r="B51" s="447" t="s">
        <v>339</v>
      </c>
      <c r="C51" s="447"/>
      <c r="D51" s="447"/>
      <c r="E51" s="447" t="s">
        <v>340</v>
      </c>
      <c r="F51" s="448" t="s">
        <v>341</v>
      </c>
      <c r="G51" s="448" t="s">
        <v>342</v>
      </c>
      <c r="H51" s="442"/>
      <c r="I51" s="443"/>
    </row>
    <row r="52" spans="1:14" ht="28.35" customHeight="1">
      <c r="A52" s="446"/>
      <c r="B52" s="447" t="s">
        <v>343</v>
      </c>
      <c r="C52" s="447"/>
      <c r="D52" s="447" t="s">
        <v>344</v>
      </c>
      <c r="E52" s="447"/>
      <c r="F52" s="448"/>
      <c r="G52" s="448"/>
      <c r="H52" s="442"/>
      <c r="I52" s="443"/>
    </row>
    <row r="53" spans="1:14" ht="28.35" customHeight="1">
      <c r="A53" s="446"/>
      <c r="B53" s="210" t="s">
        <v>345</v>
      </c>
      <c r="C53" s="6" t="s">
        <v>346</v>
      </c>
      <c r="D53" s="447"/>
      <c r="E53" s="447"/>
      <c r="F53" s="448"/>
      <c r="G53" s="448"/>
      <c r="H53" s="442"/>
      <c r="I53" s="443"/>
    </row>
    <row r="54" spans="1:14" ht="30.75" customHeight="1">
      <c r="A54" s="345"/>
      <c r="B54" s="346"/>
      <c r="C54" s="347"/>
      <c r="D54" s="347"/>
      <c r="E54" s="347"/>
      <c r="F54" s="348"/>
      <c r="G54" s="348"/>
      <c r="H54" s="349"/>
      <c r="I54" s="350"/>
    </row>
    <row r="55" spans="1:14" ht="30.75" customHeight="1">
      <c r="A55" s="345"/>
      <c r="B55" s="346"/>
      <c r="C55" s="347"/>
      <c r="D55" s="347"/>
      <c r="E55" s="347"/>
      <c r="F55" s="348"/>
      <c r="G55" s="348"/>
      <c r="H55" s="349"/>
      <c r="I55" s="350"/>
    </row>
    <row r="56" spans="1:14" ht="30.75" customHeight="1">
      <c r="A56" s="345"/>
      <c r="B56" s="346"/>
      <c r="C56" s="347"/>
      <c r="D56" s="347"/>
      <c r="E56" s="347"/>
      <c r="F56" s="348"/>
      <c r="G56" s="348"/>
      <c r="H56" s="349"/>
      <c r="I56" s="350"/>
    </row>
    <row r="57" spans="1:14" ht="30.75" customHeight="1" thickBot="1">
      <c r="A57" s="351"/>
      <c r="B57" s="352"/>
      <c r="C57" s="352"/>
      <c r="D57" s="352"/>
      <c r="E57" s="352"/>
      <c r="F57" s="352"/>
      <c r="G57" s="352"/>
      <c r="H57" s="444"/>
      <c r="I57" s="445"/>
    </row>
    <row r="58" spans="1:14" ht="6.75" customHeight="1" thickBot="1"/>
    <row r="59" spans="1:14" ht="28.35" customHeight="1">
      <c r="A59" s="437" t="s">
        <v>454</v>
      </c>
      <c r="B59" s="438"/>
      <c r="C59" s="438"/>
      <c r="D59" s="438"/>
      <c r="E59" s="438"/>
      <c r="F59" s="438"/>
      <c r="G59" s="438"/>
      <c r="H59" s="438"/>
      <c r="I59" s="439"/>
    </row>
    <row r="60" spans="1:14" ht="28.35" customHeight="1">
      <c r="A60" s="292" t="s">
        <v>455</v>
      </c>
      <c r="B60" s="436" t="s">
        <v>456</v>
      </c>
      <c r="C60" s="436"/>
      <c r="D60" s="436" t="s">
        <v>457</v>
      </c>
      <c r="E60" s="436"/>
      <c r="F60" s="436"/>
      <c r="G60" s="293" t="s">
        <v>458</v>
      </c>
      <c r="H60" s="453" t="s">
        <v>464</v>
      </c>
      <c r="I60" s="455"/>
    </row>
    <row r="61" spans="1:14" ht="30.75" customHeight="1">
      <c r="A61" s="333"/>
      <c r="B61" s="488"/>
      <c r="C61" s="488"/>
      <c r="D61" s="432"/>
      <c r="E61" s="432"/>
      <c r="F61" s="432"/>
      <c r="G61" s="388"/>
      <c r="H61" s="433"/>
      <c r="I61" s="435"/>
    </row>
    <row r="62" spans="1:14" ht="30.75" customHeight="1">
      <c r="A62" s="333"/>
      <c r="B62" s="488"/>
      <c r="C62" s="488"/>
      <c r="D62" s="432"/>
      <c r="E62" s="432"/>
      <c r="F62" s="432"/>
      <c r="G62" s="388"/>
      <c r="H62" s="433"/>
      <c r="I62" s="435"/>
    </row>
    <row r="63" spans="1:14" ht="30.75" customHeight="1">
      <c r="A63" s="333"/>
      <c r="B63" s="488"/>
      <c r="C63" s="488"/>
      <c r="D63" s="432"/>
      <c r="E63" s="432"/>
      <c r="F63" s="432"/>
      <c r="G63" s="388"/>
      <c r="H63" s="433"/>
      <c r="I63" s="435"/>
    </row>
    <row r="64" spans="1:14" ht="30.75" customHeight="1">
      <c r="A64" s="333"/>
      <c r="B64" s="484"/>
      <c r="C64" s="485"/>
      <c r="D64" s="432"/>
      <c r="E64" s="432"/>
      <c r="F64" s="432"/>
      <c r="G64" s="54"/>
      <c r="H64" s="433"/>
      <c r="I64" s="435"/>
    </row>
    <row r="65" spans="1:9" ht="30.75" customHeight="1">
      <c r="A65" s="333"/>
      <c r="B65" s="484"/>
      <c r="C65" s="485"/>
      <c r="D65" s="432"/>
      <c r="E65" s="432"/>
      <c r="F65" s="432"/>
      <c r="G65" s="54"/>
      <c r="H65" s="433"/>
      <c r="I65" s="435"/>
    </row>
    <row r="66" spans="1:9" ht="30.75" customHeight="1">
      <c r="A66" s="333"/>
      <c r="B66" s="484"/>
      <c r="C66" s="485"/>
      <c r="D66" s="432"/>
      <c r="E66" s="432"/>
      <c r="F66" s="432"/>
      <c r="G66" s="54"/>
      <c r="H66" s="433"/>
      <c r="I66" s="435"/>
    </row>
    <row r="67" spans="1:9" ht="30.75" customHeight="1" thickBot="1">
      <c r="A67" s="334"/>
      <c r="B67" s="486"/>
      <c r="C67" s="487"/>
      <c r="D67" s="452"/>
      <c r="E67" s="452"/>
      <c r="F67" s="452"/>
      <c r="G67" s="67"/>
      <c r="H67" s="449"/>
      <c r="I67" s="451"/>
    </row>
    <row r="68" spans="1:9" ht="6.75" customHeight="1" thickBot="1"/>
    <row r="69" spans="1:9" ht="28.35" customHeight="1">
      <c r="A69" s="437" t="s">
        <v>520</v>
      </c>
      <c r="B69" s="438"/>
      <c r="C69" s="438"/>
      <c r="D69" s="438"/>
      <c r="E69" s="438"/>
      <c r="F69" s="438"/>
      <c r="G69" s="438"/>
      <c r="H69" s="438"/>
      <c r="I69" s="439"/>
    </row>
    <row r="70" spans="1:9" ht="28.35" customHeight="1">
      <c r="A70" s="292" t="s">
        <v>524</v>
      </c>
      <c r="B70" s="293" t="s">
        <v>525</v>
      </c>
      <c r="C70" s="436" t="s">
        <v>526</v>
      </c>
      <c r="D70" s="436"/>
      <c r="E70" s="453" t="s">
        <v>531</v>
      </c>
      <c r="F70" s="454"/>
      <c r="G70" s="454"/>
      <c r="H70" s="454"/>
      <c r="I70" s="455"/>
    </row>
    <row r="71" spans="1:9" ht="28.35" customHeight="1">
      <c r="A71" s="333"/>
      <c r="B71" s="389"/>
      <c r="C71" s="432"/>
      <c r="D71" s="432"/>
      <c r="E71" s="433"/>
      <c r="F71" s="434"/>
      <c r="G71" s="434"/>
      <c r="H71" s="434"/>
      <c r="I71" s="435"/>
    </row>
    <row r="72" spans="1:9" ht="28.35" customHeight="1">
      <c r="A72" s="333"/>
      <c r="B72" s="145"/>
      <c r="C72" s="432"/>
      <c r="D72" s="432"/>
      <c r="E72" s="433"/>
      <c r="F72" s="434"/>
      <c r="G72" s="434"/>
      <c r="H72" s="434"/>
      <c r="I72" s="435"/>
    </row>
    <row r="73" spans="1:9" ht="28.35" customHeight="1">
      <c r="A73" s="333"/>
      <c r="B73" s="145"/>
      <c r="C73" s="432"/>
      <c r="D73" s="432"/>
      <c r="E73" s="433"/>
      <c r="F73" s="434"/>
      <c r="G73" s="434"/>
      <c r="H73" s="434"/>
      <c r="I73" s="435"/>
    </row>
    <row r="74" spans="1:9" ht="28.35" customHeight="1" thickBot="1">
      <c r="A74" s="334"/>
      <c r="B74" s="335"/>
      <c r="C74" s="452"/>
      <c r="D74" s="452"/>
      <c r="E74" s="449"/>
      <c r="F74" s="450"/>
      <c r="G74" s="450"/>
      <c r="H74" s="450"/>
      <c r="I74" s="451"/>
    </row>
  </sheetData>
  <mergeCells count="136">
    <mergeCell ref="H23:I23"/>
    <mergeCell ref="H24:I24"/>
    <mergeCell ref="G9:I9"/>
    <mergeCell ref="G10:I10"/>
    <mergeCell ref="G11:I11"/>
    <mergeCell ref="G12:I12"/>
    <mergeCell ref="G13:I13"/>
    <mergeCell ref="G14:I14"/>
    <mergeCell ref="G15:I15"/>
    <mergeCell ref="H20:I20"/>
    <mergeCell ref="G16:I16"/>
    <mergeCell ref="G17:I17"/>
    <mergeCell ref="B9:D9"/>
    <mergeCell ref="B10:D10"/>
    <mergeCell ref="B11:D11"/>
    <mergeCell ref="B12:D12"/>
    <mergeCell ref="B13:D13"/>
    <mergeCell ref="B14:D14"/>
    <mergeCell ref="B15:D15"/>
    <mergeCell ref="B16:D16"/>
    <mergeCell ref="B17:D17"/>
    <mergeCell ref="E9:F9"/>
    <mergeCell ref="E10:F10"/>
    <mergeCell ref="E11:F11"/>
    <mergeCell ref="E17:F17"/>
    <mergeCell ref="E12:F12"/>
    <mergeCell ref="E13:F13"/>
    <mergeCell ref="E14:F14"/>
    <mergeCell ref="E15:F15"/>
    <mergeCell ref="E16:F16"/>
    <mergeCell ref="B25:C25"/>
    <mergeCell ref="A48:B48"/>
    <mergeCell ref="H48:I48"/>
    <mergeCell ref="B64:C64"/>
    <mergeCell ref="B65:C65"/>
    <mergeCell ref="B66:C66"/>
    <mergeCell ref="B67:C67"/>
    <mergeCell ref="D63:F63"/>
    <mergeCell ref="B61:C61"/>
    <mergeCell ref="B62:C62"/>
    <mergeCell ref="B63:C63"/>
    <mergeCell ref="D64:F64"/>
    <mergeCell ref="H65:I65"/>
    <mergeCell ref="H66:I66"/>
    <mergeCell ref="H67:I67"/>
    <mergeCell ref="H60:I60"/>
    <mergeCell ref="H61:I61"/>
    <mergeCell ref="H62:I62"/>
    <mergeCell ref="H63:I63"/>
    <mergeCell ref="H64:I64"/>
    <mergeCell ref="D65:F65"/>
    <mergeCell ref="D66:F66"/>
    <mergeCell ref="D67:F67"/>
    <mergeCell ref="B60:C60"/>
    <mergeCell ref="A1:I1"/>
    <mergeCell ref="A28:I28"/>
    <mergeCell ref="D23:E23"/>
    <mergeCell ref="D24:E24"/>
    <mergeCell ref="A30:B30"/>
    <mergeCell ref="A43:B43"/>
    <mergeCell ref="A39:B39"/>
    <mergeCell ref="A40:B40"/>
    <mergeCell ref="G26:I26"/>
    <mergeCell ref="B26:C26"/>
    <mergeCell ref="B20:C20"/>
    <mergeCell ref="E20:F20"/>
    <mergeCell ref="A41:B41"/>
    <mergeCell ref="H31:I31"/>
    <mergeCell ref="H32:I32"/>
    <mergeCell ref="H33:I33"/>
    <mergeCell ref="A31:B31"/>
    <mergeCell ref="A32:B32"/>
    <mergeCell ref="A22:I22"/>
    <mergeCell ref="H29:I29"/>
    <mergeCell ref="A33:B33"/>
    <mergeCell ref="H30:I30"/>
    <mergeCell ref="A29:B29"/>
    <mergeCell ref="A34:B34"/>
    <mergeCell ref="B2:I2"/>
    <mergeCell ref="B3:I3"/>
    <mergeCell ref="B4:I4"/>
    <mergeCell ref="B5:I5"/>
    <mergeCell ref="B6:I6"/>
    <mergeCell ref="B7:I7"/>
    <mergeCell ref="A19:I19"/>
    <mergeCell ref="A46:B46"/>
    <mergeCell ref="A47:B47"/>
    <mergeCell ref="A42:B42"/>
    <mergeCell ref="H47:I47"/>
    <mergeCell ref="H34:I34"/>
    <mergeCell ref="H39:I39"/>
    <mergeCell ref="H40:I40"/>
    <mergeCell ref="H45:I45"/>
    <mergeCell ref="H46:I46"/>
    <mergeCell ref="H41:I41"/>
    <mergeCell ref="H42:I42"/>
    <mergeCell ref="H43:I43"/>
    <mergeCell ref="H44:I44"/>
    <mergeCell ref="A8:B8"/>
    <mergeCell ref="A45:B45"/>
    <mergeCell ref="A44:B44"/>
    <mergeCell ref="G25:I25"/>
    <mergeCell ref="E74:I74"/>
    <mergeCell ref="C71:D71"/>
    <mergeCell ref="C72:D72"/>
    <mergeCell ref="C73:D73"/>
    <mergeCell ref="C74:D74"/>
    <mergeCell ref="E71:I71"/>
    <mergeCell ref="E72:I72"/>
    <mergeCell ref="A69:I69"/>
    <mergeCell ref="C70:D70"/>
    <mergeCell ref="E70:I70"/>
    <mergeCell ref="H35:I35"/>
    <mergeCell ref="H36:I36"/>
    <mergeCell ref="H37:I37"/>
    <mergeCell ref="H38:I38"/>
    <mergeCell ref="A35:B35"/>
    <mergeCell ref="A36:B36"/>
    <mergeCell ref="A37:B37"/>
    <mergeCell ref="A38:B38"/>
    <mergeCell ref="E73:I73"/>
    <mergeCell ref="D60:F60"/>
    <mergeCell ref="D61:F61"/>
    <mergeCell ref="D62:F62"/>
    <mergeCell ref="A59:I59"/>
    <mergeCell ref="H50:I53"/>
    <mergeCell ref="H57:I57"/>
    <mergeCell ref="A50:A53"/>
    <mergeCell ref="B50:E50"/>
    <mergeCell ref="F50:G50"/>
    <mergeCell ref="B51:D51"/>
    <mergeCell ref="E51:E53"/>
    <mergeCell ref="F51:F53"/>
    <mergeCell ref="G51:G53"/>
    <mergeCell ref="B52:C52"/>
    <mergeCell ref="D52:D53"/>
  </mergeCells>
  <dataValidations count="5">
    <dataValidation type="list" allowBlank="1" showInputMessage="1" showErrorMessage="1" sqref="A24">
      <formula1>$CR$5:$CR$12</formula1>
    </dataValidation>
    <dataValidation type="list" allowBlank="1" showInputMessage="1" showErrorMessage="1" sqref="H61:I67">
      <formula1>$CQ$5:$CQ$6</formula1>
    </dataValidation>
    <dataValidation type="list" allowBlank="1" showInputMessage="1" showErrorMessage="1" sqref="A71:A74">
      <formula1>$CT$4:$CT$7</formula1>
    </dataValidation>
    <dataValidation type="list" allowBlank="1" showInputMessage="1" showErrorMessage="1" sqref="C71:D74">
      <formula1>$CU$4:$CU$7</formula1>
    </dataValidation>
    <dataValidation type="list" allowBlank="1" showInputMessage="1" showErrorMessage="1" sqref="D30:D48">
      <formula1>$CS$5:$CS$7</formula1>
    </dataValidation>
  </dataValidations>
  <pageMargins left="0.28937007874015702" right="0.28937007874015702" top="0.74803040200000004" bottom="0.74803040200000004" header="0.31496062992126" footer="0.31496062992126"/>
  <pageSetup orientation="portrait" r:id="rId1"/>
  <headerFooter>
    <oddHeader>&amp;L
&amp;C&amp;"B Nazanin,Bold"&amp;12پارک علم و فناوری جهاد دانشگاهی کرمانشاه</oddHeader>
    <oddFooter>&amp;C&amp;"B Nazanin,Bold"&amp;12پارک علم و فناوری جهاد دانشگاهی کرمانشاه</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I322"/>
  <sheetViews>
    <sheetView showGridLines="0" rightToLeft="1" view="pageBreakPreview" topLeftCell="A2" zoomScale="90" zoomScaleNormal="90" zoomScaleSheetLayoutView="90" workbookViewId="0">
      <selection activeCell="R19" sqref="O19:R19"/>
    </sheetView>
  </sheetViews>
  <sheetFormatPr defaultColWidth="8.85546875" defaultRowHeight="28.35" customHeight="1"/>
  <cols>
    <col min="1" max="1" width="4.85546875" style="1" customWidth="1"/>
    <col min="2" max="2" width="17.28515625" style="1" customWidth="1"/>
    <col min="3" max="3" width="12.28515625" style="1" customWidth="1"/>
    <col min="4" max="4" width="16.85546875" style="1" customWidth="1"/>
    <col min="5" max="5" width="8.28515625" style="1" customWidth="1"/>
    <col min="6" max="7" width="11" style="1" customWidth="1"/>
    <col min="8" max="8" width="11.42578125" style="1" customWidth="1"/>
    <col min="9" max="9" width="12.85546875" style="1" customWidth="1"/>
    <col min="10" max="11" width="20" style="1" customWidth="1"/>
    <col min="12" max="13" width="11.7109375" style="1" customWidth="1"/>
    <col min="14" max="14" width="14.5703125" style="1" customWidth="1"/>
    <col min="15" max="15" width="12.28515625" style="1" customWidth="1"/>
    <col min="16" max="16" width="3.42578125" style="1" customWidth="1"/>
    <col min="17" max="17" width="6.7109375" style="1" customWidth="1"/>
    <col min="18" max="18" width="17.42578125" style="1" customWidth="1"/>
    <col min="19" max="19" width="18.42578125" style="1" customWidth="1"/>
    <col min="20" max="20" width="7.140625" style="1" customWidth="1"/>
    <col min="21" max="52" width="8.85546875" style="1"/>
    <col min="53" max="54" width="8.85546875" style="1" hidden="1" customWidth="1"/>
    <col min="55" max="55" width="8.85546875" style="1" customWidth="1"/>
    <col min="56" max="56" width="0.140625" style="1" customWidth="1"/>
    <col min="57" max="79" width="8.85546875" style="1" customWidth="1"/>
    <col min="80" max="85" width="8.85546875" style="1" hidden="1" customWidth="1"/>
    <col min="86" max="86" width="13.42578125" style="1" hidden="1" customWidth="1"/>
    <col min="87" max="87" width="30.28515625" style="1" hidden="1" customWidth="1"/>
    <col min="88" max="92" width="0" style="1" hidden="1" customWidth="1"/>
    <col min="93" max="16384" width="8.85546875" style="1"/>
  </cols>
  <sheetData>
    <row r="1" spans="1:87" ht="28.35" hidden="1" customHeight="1" thickBot="1">
      <c r="A1" s="22" t="s">
        <v>217</v>
      </c>
      <c r="B1" s="508">
        <f>'1'!B2:B2</f>
        <v>0</v>
      </c>
      <c r="C1" s="509"/>
      <c r="D1" s="23"/>
      <c r="E1" s="23"/>
      <c r="F1" s="23"/>
      <c r="G1" s="23"/>
      <c r="H1" s="23"/>
      <c r="I1" s="23"/>
      <c r="J1" s="23"/>
      <c r="K1" s="23"/>
      <c r="L1" s="23"/>
      <c r="M1" s="23"/>
      <c r="N1" s="23"/>
      <c r="O1" s="23"/>
      <c r="P1" s="23"/>
      <c r="Q1" s="23"/>
      <c r="R1" s="23"/>
      <c r="S1" s="24"/>
    </row>
    <row r="2" spans="1:87" ht="28.35" customHeight="1">
      <c r="A2" s="437" t="s">
        <v>292</v>
      </c>
      <c r="B2" s="438"/>
      <c r="C2" s="438"/>
      <c r="D2" s="438"/>
      <c r="E2" s="438"/>
      <c r="F2" s="438"/>
      <c r="G2" s="438"/>
      <c r="H2" s="438"/>
      <c r="I2" s="438"/>
      <c r="J2" s="438"/>
      <c r="K2" s="438"/>
      <c r="L2" s="438"/>
      <c r="M2" s="438"/>
      <c r="N2" s="438"/>
      <c r="O2" s="438"/>
      <c r="P2" s="438"/>
      <c r="Q2" s="438"/>
      <c r="R2" s="438"/>
      <c r="S2" s="439"/>
    </row>
    <row r="3" spans="1:87" ht="33.75" customHeight="1">
      <c r="A3" s="56" t="s">
        <v>7</v>
      </c>
      <c r="B3" s="57" t="s">
        <v>8</v>
      </c>
      <c r="C3" s="57" t="s">
        <v>266</v>
      </c>
      <c r="D3" s="57" t="s">
        <v>133</v>
      </c>
      <c r="E3" s="57" t="s">
        <v>183</v>
      </c>
      <c r="F3" s="57" t="s">
        <v>184</v>
      </c>
      <c r="G3" s="57" t="s">
        <v>350</v>
      </c>
      <c r="H3" s="57" t="s">
        <v>185</v>
      </c>
      <c r="I3" s="149" t="s">
        <v>218</v>
      </c>
      <c r="J3" s="149" t="s">
        <v>325</v>
      </c>
      <c r="K3" s="57" t="s">
        <v>186</v>
      </c>
      <c r="L3" s="57" t="s">
        <v>187</v>
      </c>
      <c r="M3" s="57" t="s">
        <v>188</v>
      </c>
      <c r="N3" s="57" t="s">
        <v>330</v>
      </c>
      <c r="O3" s="512" t="s">
        <v>264</v>
      </c>
      <c r="P3" s="512"/>
      <c r="Q3" s="512"/>
      <c r="R3" s="149" t="s">
        <v>260</v>
      </c>
      <c r="S3" s="72" t="s">
        <v>263</v>
      </c>
    </row>
    <row r="4" spans="1:87" ht="24.75" customHeight="1">
      <c r="A4" s="16">
        <v>1</v>
      </c>
      <c r="B4" s="146"/>
      <c r="C4" s="47"/>
      <c r="D4" s="45" t="s">
        <v>134</v>
      </c>
      <c r="E4" s="42"/>
      <c r="F4" s="43"/>
      <c r="G4" s="389"/>
      <c r="H4" s="145"/>
      <c r="I4" s="145"/>
      <c r="J4" s="389"/>
      <c r="K4" s="165"/>
      <c r="L4" s="145"/>
      <c r="M4" s="145"/>
      <c r="N4" s="145"/>
      <c r="O4" s="513"/>
      <c r="P4" s="514"/>
      <c r="Q4" s="515"/>
      <c r="R4" s="44"/>
      <c r="S4" s="73">
        <f>IF(BA4="1",R4*15,R4*J4)</f>
        <v>0</v>
      </c>
      <c r="BA4" s="1" t="str">
        <f>IF(I4="تمام وقت","1","0")</f>
        <v>0</v>
      </c>
      <c r="CD4" s="7" t="s">
        <v>189</v>
      </c>
      <c r="CE4" s="7" t="s">
        <v>190</v>
      </c>
      <c r="CF4" s="7" t="s">
        <v>191</v>
      </c>
      <c r="CG4" s="7" t="s">
        <v>192</v>
      </c>
      <c r="CH4" s="14" t="s">
        <v>193</v>
      </c>
      <c r="CI4" s="7" t="s">
        <v>194</v>
      </c>
    </row>
    <row r="5" spans="1:87" ht="24.75" customHeight="1">
      <c r="A5" s="16">
        <v>2</v>
      </c>
      <c r="B5" s="146"/>
      <c r="C5" s="47"/>
      <c r="D5" s="45" t="s">
        <v>137</v>
      </c>
      <c r="E5" s="42"/>
      <c r="F5" s="43"/>
      <c r="G5" s="389"/>
      <c r="H5" s="145"/>
      <c r="I5" s="145"/>
      <c r="J5" s="389"/>
      <c r="K5" s="165"/>
      <c r="L5" s="145"/>
      <c r="M5" s="145"/>
      <c r="N5" s="145"/>
      <c r="O5" s="513"/>
      <c r="P5" s="514"/>
      <c r="Q5" s="515"/>
      <c r="R5" s="44"/>
      <c r="S5" s="73">
        <f>IF(BA5="1",R5*15,R5*J5)</f>
        <v>0</v>
      </c>
      <c r="BA5" s="1" t="str">
        <f t="shared" ref="BA5:BA68" si="0">IF(I5="تمام وقت","1","0")</f>
        <v>0</v>
      </c>
      <c r="CD5" s="7" t="s">
        <v>196</v>
      </c>
      <c r="CE5" s="7" t="s">
        <v>197</v>
      </c>
      <c r="CF5" s="7" t="s">
        <v>198</v>
      </c>
      <c r="CG5" s="7" t="s">
        <v>199</v>
      </c>
      <c r="CH5" s="14" t="s">
        <v>200</v>
      </c>
      <c r="CI5" s="7" t="s">
        <v>201</v>
      </c>
    </row>
    <row r="6" spans="1:87" ht="24.75" customHeight="1">
      <c r="A6" s="16">
        <v>3</v>
      </c>
      <c r="B6" s="146"/>
      <c r="C6" s="47"/>
      <c r="D6" s="46" t="s">
        <v>138</v>
      </c>
      <c r="E6" s="42"/>
      <c r="F6" s="43"/>
      <c r="G6" s="389"/>
      <c r="H6" s="145"/>
      <c r="I6" s="145"/>
      <c r="J6" s="389"/>
      <c r="K6" s="165"/>
      <c r="L6" s="145"/>
      <c r="M6" s="145"/>
      <c r="N6" s="145"/>
      <c r="O6" s="513"/>
      <c r="P6" s="514"/>
      <c r="Q6" s="515"/>
      <c r="R6" s="44"/>
      <c r="S6" s="73">
        <f>IF(BA6="1",R6*15,R6*J6)</f>
        <v>0</v>
      </c>
      <c r="BA6" s="1" t="str">
        <f t="shared" si="0"/>
        <v>0</v>
      </c>
      <c r="CH6" s="14" t="s">
        <v>203</v>
      </c>
      <c r="CI6" s="7" t="s">
        <v>204</v>
      </c>
    </row>
    <row r="7" spans="1:87" ht="24.75" customHeight="1">
      <c r="A7" s="16">
        <v>4</v>
      </c>
      <c r="B7" s="146"/>
      <c r="C7" s="47"/>
      <c r="D7" s="45" t="s">
        <v>135</v>
      </c>
      <c r="E7" s="42"/>
      <c r="F7" s="43"/>
      <c r="G7" s="389"/>
      <c r="H7" s="145"/>
      <c r="I7" s="145"/>
      <c r="J7" s="389"/>
      <c r="K7" s="165"/>
      <c r="L7" s="145"/>
      <c r="M7" s="145"/>
      <c r="N7" s="145"/>
      <c r="O7" s="511"/>
      <c r="P7" s="511"/>
      <c r="Q7" s="511"/>
      <c r="R7" s="44"/>
      <c r="S7" s="73">
        <f>IF(BA7="1",R7*15,R7*J7)</f>
        <v>0</v>
      </c>
      <c r="BA7" s="1" t="str">
        <f t="shared" si="0"/>
        <v>0</v>
      </c>
      <c r="CH7" s="14" t="s">
        <v>206</v>
      </c>
      <c r="CI7" s="7" t="s">
        <v>207</v>
      </c>
    </row>
    <row r="8" spans="1:87" ht="24.75" customHeight="1">
      <c r="A8" s="16">
        <v>5</v>
      </c>
      <c r="B8" s="146"/>
      <c r="C8" s="47"/>
      <c r="D8" s="45" t="s">
        <v>139</v>
      </c>
      <c r="E8" s="42"/>
      <c r="F8" s="43"/>
      <c r="G8" s="389"/>
      <c r="H8" s="145"/>
      <c r="I8" s="145"/>
      <c r="J8" s="389"/>
      <c r="K8" s="165"/>
      <c r="L8" s="145"/>
      <c r="M8" s="145"/>
      <c r="N8" s="145"/>
      <c r="O8" s="511"/>
      <c r="P8" s="511"/>
      <c r="Q8" s="511"/>
      <c r="R8" s="44"/>
      <c r="S8" s="73">
        <f>IF(BA8="1",R8*15,R8*J8)</f>
        <v>0</v>
      </c>
      <c r="BA8" s="1" t="str">
        <f t="shared" si="0"/>
        <v>0</v>
      </c>
      <c r="CH8" s="14" t="s">
        <v>209</v>
      </c>
      <c r="CI8" s="7" t="s">
        <v>347</v>
      </c>
    </row>
    <row r="9" spans="1:87" ht="24.75" customHeight="1">
      <c r="A9" s="16">
        <v>6</v>
      </c>
      <c r="B9" s="146"/>
      <c r="C9" s="47"/>
      <c r="D9" s="45" t="s">
        <v>139</v>
      </c>
      <c r="E9" s="42"/>
      <c r="F9" s="43"/>
      <c r="G9" s="145"/>
      <c r="H9" s="145"/>
      <c r="I9" s="145"/>
      <c r="J9" s="145"/>
      <c r="K9" s="165"/>
      <c r="L9" s="145"/>
      <c r="M9" s="145"/>
      <c r="N9" s="145"/>
      <c r="O9" s="511"/>
      <c r="P9" s="511"/>
      <c r="Q9" s="511"/>
      <c r="R9" s="44"/>
      <c r="S9" s="73">
        <f t="shared" ref="S9:S53" si="1">IF(BA9="1",R9*15,R9*J9)</f>
        <v>0</v>
      </c>
      <c r="BA9" s="1" t="str">
        <f t="shared" si="0"/>
        <v>0</v>
      </c>
      <c r="CH9" s="7" t="s">
        <v>211</v>
      </c>
      <c r="CI9" s="7" t="s">
        <v>259</v>
      </c>
    </row>
    <row r="10" spans="1:87" ht="24.75" customHeight="1">
      <c r="A10" s="16">
        <v>7</v>
      </c>
      <c r="B10" s="146"/>
      <c r="C10" s="47"/>
      <c r="D10" s="45" t="s">
        <v>139</v>
      </c>
      <c r="E10" s="42"/>
      <c r="F10" s="43"/>
      <c r="G10" s="145"/>
      <c r="H10" s="145"/>
      <c r="I10" s="145"/>
      <c r="J10" s="145"/>
      <c r="K10" s="165"/>
      <c r="L10" s="145"/>
      <c r="M10" s="145"/>
      <c r="N10" s="145"/>
      <c r="O10" s="511"/>
      <c r="P10" s="511"/>
      <c r="Q10" s="511"/>
      <c r="R10" s="44"/>
      <c r="S10" s="73">
        <f t="shared" si="1"/>
        <v>0</v>
      </c>
      <c r="BA10" s="1" t="str">
        <f t="shared" si="0"/>
        <v>0</v>
      </c>
    </row>
    <row r="11" spans="1:87" ht="24.75" customHeight="1">
      <c r="A11" s="16">
        <v>8</v>
      </c>
      <c r="B11" s="146"/>
      <c r="C11" s="47"/>
      <c r="D11" s="145"/>
      <c r="E11" s="42"/>
      <c r="F11" s="43"/>
      <c r="G11" s="145"/>
      <c r="H11" s="145"/>
      <c r="I11" s="145"/>
      <c r="J11" s="389"/>
      <c r="K11" s="165"/>
      <c r="L11" s="145"/>
      <c r="M11" s="145"/>
      <c r="N11" s="145"/>
      <c r="O11" s="511"/>
      <c r="P11" s="511"/>
      <c r="Q11" s="511"/>
      <c r="R11" s="44"/>
      <c r="S11" s="73">
        <f t="shared" si="1"/>
        <v>0</v>
      </c>
      <c r="BA11" s="1" t="str">
        <f t="shared" si="0"/>
        <v>0</v>
      </c>
    </row>
    <row r="12" spans="1:87" ht="24.75" customHeight="1">
      <c r="A12" s="16">
        <v>9</v>
      </c>
      <c r="B12" s="146"/>
      <c r="C12" s="47"/>
      <c r="D12" s="145"/>
      <c r="E12" s="42"/>
      <c r="F12" s="43"/>
      <c r="G12" s="145"/>
      <c r="H12" s="145"/>
      <c r="I12" s="145"/>
      <c r="J12" s="389"/>
      <c r="K12" s="165"/>
      <c r="L12" s="145"/>
      <c r="M12" s="145"/>
      <c r="N12" s="145"/>
      <c r="O12" s="511"/>
      <c r="P12" s="511"/>
      <c r="Q12" s="511"/>
      <c r="R12" s="44"/>
      <c r="S12" s="73">
        <f t="shared" si="1"/>
        <v>0</v>
      </c>
      <c r="BA12" s="1" t="str">
        <f t="shared" si="0"/>
        <v>0</v>
      </c>
    </row>
    <row r="13" spans="1:87" ht="24.75" customHeight="1">
      <c r="A13" s="16">
        <v>10</v>
      </c>
      <c r="B13" s="146"/>
      <c r="C13" s="47"/>
      <c r="D13" s="145"/>
      <c r="E13" s="42"/>
      <c r="F13" s="43"/>
      <c r="G13" s="145"/>
      <c r="H13" s="145"/>
      <c r="I13" s="145"/>
      <c r="J13" s="389"/>
      <c r="K13" s="165"/>
      <c r="L13" s="145"/>
      <c r="M13" s="145"/>
      <c r="N13" s="145"/>
      <c r="O13" s="511"/>
      <c r="P13" s="511"/>
      <c r="Q13" s="511"/>
      <c r="R13" s="44"/>
      <c r="S13" s="73">
        <f t="shared" si="1"/>
        <v>0</v>
      </c>
      <c r="BA13" s="1" t="str">
        <f t="shared" si="0"/>
        <v>0</v>
      </c>
    </row>
    <row r="14" spans="1:87" ht="24.75" customHeight="1">
      <c r="A14" s="16">
        <v>11</v>
      </c>
      <c r="B14" s="146"/>
      <c r="C14" s="47"/>
      <c r="D14" s="145"/>
      <c r="E14" s="42"/>
      <c r="F14" s="43"/>
      <c r="G14" s="145"/>
      <c r="H14" s="145"/>
      <c r="I14" s="145"/>
      <c r="J14" s="389"/>
      <c r="K14" s="165"/>
      <c r="L14" s="145"/>
      <c r="M14" s="145"/>
      <c r="N14" s="145"/>
      <c r="O14" s="511"/>
      <c r="P14" s="511"/>
      <c r="Q14" s="511"/>
      <c r="R14" s="44"/>
      <c r="S14" s="73">
        <f t="shared" si="1"/>
        <v>0</v>
      </c>
      <c r="BA14" s="1" t="str">
        <f t="shared" si="0"/>
        <v>0</v>
      </c>
    </row>
    <row r="15" spans="1:87" ht="24.75" customHeight="1">
      <c r="A15" s="16">
        <v>12</v>
      </c>
      <c r="B15" s="146"/>
      <c r="C15" s="47"/>
      <c r="D15" s="145"/>
      <c r="E15" s="42"/>
      <c r="F15" s="43"/>
      <c r="G15" s="145"/>
      <c r="H15" s="145"/>
      <c r="I15" s="145"/>
      <c r="J15" s="389"/>
      <c r="K15" s="165"/>
      <c r="L15" s="145"/>
      <c r="M15" s="145"/>
      <c r="N15" s="145"/>
      <c r="O15" s="511"/>
      <c r="P15" s="511"/>
      <c r="Q15" s="511"/>
      <c r="R15" s="44"/>
      <c r="S15" s="73">
        <f t="shared" si="1"/>
        <v>0</v>
      </c>
      <c r="BA15" s="1" t="str">
        <f t="shared" si="0"/>
        <v>0</v>
      </c>
    </row>
    <row r="16" spans="1:87" ht="24.75" customHeight="1">
      <c r="A16" s="16">
        <v>13</v>
      </c>
      <c r="B16" s="146"/>
      <c r="C16" s="47"/>
      <c r="D16" s="145"/>
      <c r="E16" s="42"/>
      <c r="F16" s="43"/>
      <c r="G16" s="145"/>
      <c r="H16" s="145"/>
      <c r="I16" s="145"/>
      <c r="J16" s="389"/>
      <c r="K16" s="165"/>
      <c r="L16" s="145"/>
      <c r="M16" s="145"/>
      <c r="N16" s="145"/>
      <c r="O16" s="511"/>
      <c r="P16" s="511"/>
      <c r="Q16" s="511"/>
      <c r="R16" s="44"/>
      <c r="S16" s="73">
        <f t="shared" si="1"/>
        <v>0</v>
      </c>
      <c r="BA16" s="1" t="str">
        <f t="shared" si="0"/>
        <v>0</v>
      </c>
    </row>
    <row r="17" spans="1:53" ht="24.75" customHeight="1">
      <c r="A17" s="16">
        <v>14</v>
      </c>
      <c r="B17" s="146"/>
      <c r="C17" s="47"/>
      <c r="D17" s="145"/>
      <c r="E17" s="42"/>
      <c r="F17" s="43"/>
      <c r="G17" s="145"/>
      <c r="H17" s="145"/>
      <c r="I17" s="145"/>
      <c r="J17" s="389"/>
      <c r="K17" s="165"/>
      <c r="L17" s="145"/>
      <c r="M17" s="145"/>
      <c r="N17" s="145"/>
      <c r="O17" s="511"/>
      <c r="P17" s="511"/>
      <c r="Q17" s="511"/>
      <c r="R17" s="44"/>
      <c r="S17" s="73">
        <f t="shared" si="1"/>
        <v>0</v>
      </c>
      <c r="BA17" s="1" t="str">
        <f t="shared" si="0"/>
        <v>0</v>
      </c>
    </row>
    <row r="18" spans="1:53" ht="24.75" customHeight="1">
      <c r="A18" s="16">
        <v>15</v>
      </c>
      <c r="B18" s="146"/>
      <c r="C18" s="47"/>
      <c r="D18" s="145"/>
      <c r="E18" s="42"/>
      <c r="F18" s="43"/>
      <c r="G18" s="145"/>
      <c r="H18" s="145"/>
      <c r="I18" s="145"/>
      <c r="J18" s="389"/>
      <c r="K18" s="165"/>
      <c r="L18" s="145"/>
      <c r="M18" s="145"/>
      <c r="N18" s="145"/>
      <c r="O18" s="511"/>
      <c r="P18" s="511"/>
      <c r="Q18" s="511"/>
      <c r="R18" s="44"/>
      <c r="S18" s="73">
        <f t="shared" si="1"/>
        <v>0</v>
      </c>
      <c r="BA18" s="1" t="str">
        <f t="shared" si="0"/>
        <v>0</v>
      </c>
    </row>
    <row r="19" spans="1:53" ht="24.75" customHeight="1">
      <c r="A19" s="16">
        <v>16</v>
      </c>
      <c r="B19" s="146"/>
      <c r="C19" s="47"/>
      <c r="D19" s="145"/>
      <c r="E19" s="42"/>
      <c r="F19" s="43"/>
      <c r="G19" s="145"/>
      <c r="H19" s="145"/>
      <c r="I19" s="145"/>
      <c r="J19" s="389"/>
      <c r="K19" s="165"/>
      <c r="L19" s="145"/>
      <c r="M19" s="145"/>
      <c r="N19" s="145"/>
      <c r="O19" s="511"/>
      <c r="P19" s="511"/>
      <c r="Q19" s="511"/>
      <c r="R19" s="44"/>
      <c r="S19" s="73">
        <f t="shared" si="1"/>
        <v>0</v>
      </c>
      <c r="BA19" s="1" t="str">
        <f t="shared" si="0"/>
        <v>0</v>
      </c>
    </row>
    <row r="20" spans="1:53" ht="24.75" customHeight="1">
      <c r="A20" s="16">
        <v>17</v>
      </c>
      <c r="B20" s="146"/>
      <c r="C20" s="47"/>
      <c r="D20" s="145"/>
      <c r="E20" s="42"/>
      <c r="F20" s="43"/>
      <c r="G20" s="145"/>
      <c r="H20" s="145"/>
      <c r="I20" s="145"/>
      <c r="J20" s="389"/>
      <c r="K20" s="165"/>
      <c r="L20" s="145"/>
      <c r="M20" s="145"/>
      <c r="N20" s="145"/>
      <c r="O20" s="511"/>
      <c r="P20" s="511"/>
      <c r="Q20" s="511"/>
      <c r="R20" s="44"/>
      <c r="S20" s="73">
        <f t="shared" si="1"/>
        <v>0</v>
      </c>
      <c r="BA20" s="1" t="str">
        <f t="shared" si="0"/>
        <v>0</v>
      </c>
    </row>
    <row r="21" spans="1:53" ht="19.899999999999999" hidden="1" customHeight="1">
      <c r="A21" s="16">
        <v>18</v>
      </c>
      <c r="B21" s="52"/>
      <c r="C21" s="53"/>
      <c r="D21" s="145" t="s">
        <v>477</v>
      </c>
      <c r="E21" s="42"/>
      <c r="F21" s="43"/>
      <c r="G21" s="145"/>
      <c r="H21" s="145"/>
      <c r="I21" s="145"/>
      <c r="J21" s="145"/>
      <c r="K21" s="165"/>
      <c r="L21" s="145"/>
      <c r="M21" s="145"/>
      <c r="N21" s="145"/>
      <c r="O21" s="510"/>
      <c r="P21" s="510"/>
      <c r="Q21" s="510"/>
      <c r="R21" s="44"/>
      <c r="S21" s="73">
        <f t="shared" si="1"/>
        <v>0</v>
      </c>
      <c r="BA21" s="1" t="str">
        <f t="shared" si="0"/>
        <v>0</v>
      </c>
    </row>
    <row r="22" spans="1:53" ht="19.899999999999999" hidden="1" customHeight="1">
      <c r="A22" s="16">
        <v>19</v>
      </c>
      <c r="B22" s="17"/>
      <c r="C22" s="148"/>
      <c r="D22" s="145" t="s">
        <v>478</v>
      </c>
      <c r="E22" s="36"/>
      <c r="F22" s="10"/>
      <c r="G22" s="145"/>
      <c r="H22" s="150"/>
      <c r="I22" s="150"/>
      <c r="J22" s="150"/>
      <c r="K22" s="165"/>
      <c r="L22" s="150"/>
      <c r="M22" s="150"/>
      <c r="N22" s="150"/>
      <c r="O22" s="510"/>
      <c r="P22" s="510"/>
      <c r="Q22" s="510"/>
      <c r="R22" s="37"/>
      <c r="S22" s="73">
        <f t="shared" si="1"/>
        <v>0</v>
      </c>
      <c r="BA22" s="1" t="str">
        <f t="shared" si="0"/>
        <v>0</v>
      </c>
    </row>
    <row r="23" spans="1:53" ht="19.899999999999999" hidden="1" customHeight="1">
      <c r="A23" s="16">
        <v>20</v>
      </c>
      <c r="B23" s="17"/>
      <c r="C23" s="148"/>
      <c r="D23" s="145" t="s">
        <v>479</v>
      </c>
      <c r="E23" s="36"/>
      <c r="F23" s="10"/>
      <c r="G23" s="145"/>
      <c r="H23" s="150"/>
      <c r="I23" s="150"/>
      <c r="J23" s="150"/>
      <c r="K23" s="165"/>
      <c r="L23" s="150"/>
      <c r="M23" s="150"/>
      <c r="N23" s="150"/>
      <c r="O23" s="510"/>
      <c r="P23" s="510"/>
      <c r="Q23" s="510"/>
      <c r="R23" s="37"/>
      <c r="S23" s="73">
        <f t="shared" si="1"/>
        <v>0</v>
      </c>
      <c r="BA23" s="1" t="str">
        <f t="shared" si="0"/>
        <v>0</v>
      </c>
    </row>
    <row r="24" spans="1:53" ht="19.899999999999999" hidden="1" customHeight="1">
      <c r="A24" s="16">
        <v>21</v>
      </c>
      <c r="B24" s="17"/>
      <c r="C24" s="148"/>
      <c r="D24" s="145" t="s">
        <v>480</v>
      </c>
      <c r="E24" s="36"/>
      <c r="F24" s="10"/>
      <c r="G24" s="145"/>
      <c r="H24" s="150"/>
      <c r="I24" s="150"/>
      <c r="J24" s="150"/>
      <c r="K24" s="165"/>
      <c r="L24" s="150"/>
      <c r="M24" s="150"/>
      <c r="N24" s="150"/>
      <c r="O24" s="510"/>
      <c r="P24" s="510"/>
      <c r="Q24" s="510"/>
      <c r="R24" s="37"/>
      <c r="S24" s="73">
        <f t="shared" si="1"/>
        <v>0</v>
      </c>
      <c r="BA24" s="1" t="str">
        <f t="shared" si="0"/>
        <v>0</v>
      </c>
    </row>
    <row r="25" spans="1:53" ht="19.899999999999999" hidden="1" customHeight="1">
      <c r="A25" s="16">
        <v>22</v>
      </c>
      <c r="B25" s="17"/>
      <c r="C25" s="148"/>
      <c r="D25" s="145" t="s">
        <v>481</v>
      </c>
      <c r="E25" s="36"/>
      <c r="F25" s="10"/>
      <c r="G25" s="145"/>
      <c r="H25" s="150"/>
      <c r="I25" s="150"/>
      <c r="J25" s="150"/>
      <c r="K25" s="165"/>
      <c r="L25" s="150"/>
      <c r="M25" s="150"/>
      <c r="N25" s="150"/>
      <c r="O25" s="510"/>
      <c r="P25" s="510"/>
      <c r="Q25" s="510"/>
      <c r="R25" s="37"/>
      <c r="S25" s="73">
        <f t="shared" si="1"/>
        <v>0</v>
      </c>
      <c r="BA25" s="1" t="str">
        <f t="shared" si="0"/>
        <v>0</v>
      </c>
    </row>
    <row r="26" spans="1:53" ht="19.899999999999999" hidden="1" customHeight="1">
      <c r="A26" s="16">
        <v>23</v>
      </c>
      <c r="B26" s="17"/>
      <c r="C26" s="148"/>
      <c r="D26" s="145" t="s">
        <v>482</v>
      </c>
      <c r="E26" s="36"/>
      <c r="F26" s="10"/>
      <c r="G26" s="145"/>
      <c r="H26" s="150"/>
      <c r="I26" s="150"/>
      <c r="J26" s="150"/>
      <c r="K26" s="165"/>
      <c r="L26" s="150"/>
      <c r="M26" s="150"/>
      <c r="N26" s="150"/>
      <c r="O26" s="510"/>
      <c r="P26" s="510"/>
      <c r="Q26" s="510"/>
      <c r="R26" s="37"/>
      <c r="S26" s="73">
        <f t="shared" si="1"/>
        <v>0</v>
      </c>
      <c r="BA26" s="1" t="str">
        <f t="shared" si="0"/>
        <v>0</v>
      </c>
    </row>
    <row r="27" spans="1:53" ht="19.899999999999999" hidden="1" customHeight="1">
      <c r="A27" s="16">
        <v>24</v>
      </c>
      <c r="B27" s="17"/>
      <c r="C27" s="148"/>
      <c r="D27" s="145" t="s">
        <v>483</v>
      </c>
      <c r="E27" s="36"/>
      <c r="F27" s="10"/>
      <c r="G27" s="145"/>
      <c r="H27" s="150"/>
      <c r="I27" s="150"/>
      <c r="J27" s="150"/>
      <c r="K27" s="165"/>
      <c r="L27" s="150"/>
      <c r="M27" s="150"/>
      <c r="N27" s="150"/>
      <c r="O27" s="510"/>
      <c r="P27" s="510"/>
      <c r="Q27" s="510"/>
      <c r="R27" s="37"/>
      <c r="S27" s="73">
        <f t="shared" si="1"/>
        <v>0</v>
      </c>
      <c r="BA27" s="1" t="str">
        <f t="shared" si="0"/>
        <v>0</v>
      </c>
    </row>
    <row r="28" spans="1:53" ht="19.899999999999999" hidden="1" customHeight="1">
      <c r="A28" s="16">
        <v>25</v>
      </c>
      <c r="B28" s="17"/>
      <c r="C28" s="148"/>
      <c r="D28" s="145" t="s">
        <v>484</v>
      </c>
      <c r="E28" s="36"/>
      <c r="F28" s="10"/>
      <c r="G28" s="145"/>
      <c r="H28" s="150"/>
      <c r="I28" s="150"/>
      <c r="J28" s="150"/>
      <c r="K28" s="165"/>
      <c r="L28" s="150"/>
      <c r="M28" s="150"/>
      <c r="N28" s="150"/>
      <c r="O28" s="510"/>
      <c r="P28" s="510"/>
      <c r="Q28" s="510"/>
      <c r="R28" s="37"/>
      <c r="S28" s="73">
        <f t="shared" si="1"/>
        <v>0</v>
      </c>
      <c r="BA28" s="1" t="str">
        <f t="shared" si="0"/>
        <v>0</v>
      </c>
    </row>
    <row r="29" spans="1:53" ht="19.899999999999999" hidden="1" customHeight="1">
      <c r="A29" s="16">
        <v>26</v>
      </c>
      <c r="B29" s="17"/>
      <c r="C29" s="148"/>
      <c r="D29" s="145" t="s">
        <v>485</v>
      </c>
      <c r="E29" s="36"/>
      <c r="F29" s="10"/>
      <c r="G29" s="145"/>
      <c r="H29" s="150"/>
      <c r="I29" s="150"/>
      <c r="J29" s="150"/>
      <c r="K29" s="165"/>
      <c r="L29" s="150"/>
      <c r="M29" s="150"/>
      <c r="N29" s="150"/>
      <c r="O29" s="510"/>
      <c r="P29" s="510"/>
      <c r="Q29" s="510"/>
      <c r="R29" s="37"/>
      <c r="S29" s="73">
        <f t="shared" si="1"/>
        <v>0</v>
      </c>
      <c r="BA29" s="1" t="str">
        <f t="shared" si="0"/>
        <v>0</v>
      </c>
    </row>
    <row r="30" spans="1:53" ht="19.899999999999999" hidden="1" customHeight="1">
      <c r="A30" s="16">
        <v>27</v>
      </c>
      <c r="B30" s="17"/>
      <c r="C30" s="148"/>
      <c r="D30" s="145" t="s">
        <v>486</v>
      </c>
      <c r="E30" s="36"/>
      <c r="F30" s="10"/>
      <c r="G30" s="145"/>
      <c r="H30" s="150"/>
      <c r="I30" s="150"/>
      <c r="J30" s="150"/>
      <c r="K30" s="165"/>
      <c r="L30" s="150"/>
      <c r="M30" s="150"/>
      <c r="N30" s="150"/>
      <c r="O30" s="510"/>
      <c r="P30" s="510"/>
      <c r="Q30" s="510"/>
      <c r="R30" s="37"/>
      <c r="S30" s="73">
        <f t="shared" si="1"/>
        <v>0</v>
      </c>
      <c r="BA30" s="1" t="str">
        <f t="shared" si="0"/>
        <v>0</v>
      </c>
    </row>
    <row r="31" spans="1:53" ht="19.899999999999999" hidden="1" customHeight="1">
      <c r="A31" s="16">
        <v>28</v>
      </c>
      <c r="B31" s="17"/>
      <c r="C31" s="148"/>
      <c r="D31" s="145" t="s">
        <v>487</v>
      </c>
      <c r="E31" s="36"/>
      <c r="F31" s="10"/>
      <c r="G31" s="145"/>
      <c r="H31" s="150"/>
      <c r="I31" s="150"/>
      <c r="J31" s="150"/>
      <c r="K31" s="165"/>
      <c r="L31" s="150"/>
      <c r="M31" s="150"/>
      <c r="N31" s="150"/>
      <c r="O31" s="510"/>
      <c r="P31" s="510"/>
      <c r="Q31" s="510"/>
      <c r="R31" s="37"/>
      <c r="S31" s="73">
        <f t="shared" si="1"/>
        <v>0</v>
      </c>
      <c r="BA31" s="1" t="str">
        <f t="shared" si="0"/>
        <v>0</v>
      </c>
    </row>
    <row r="32" spans="1:53" ht="19.899999999999999" hidden="1" customHeight="1">
      <c r="A32" s="16">
        <v>29</v>
      </c>
      <c r="B32" s="17"/>
      <c r="C32" s="148"/>
      <c r="D32" s="145" t="s">
        <v>488</v>
      </c>
      <c r="E32" s="36"/>
      <c r="F32" s="10"/>
      <c r="G32" s="145"/>
      <c r="H32" s="150"/>
      <c r="I32" s="150"/>
      <c r="J32" s="150"/>
      <c r="K32" s="165"/>
      <c r="L32" s="150"/>
      <c r="M32" s="150"/>
      <c r="N32" s="150"/>
      <c r="O32" s="510"/>
      <c r="P32" s="510"/>
      <c r="Q32" s="510"/>
      <c r="R32" s="37"/>
      <c r="S32" s="73">
        <f t="shared" si="1"/>
        <v>0</v>
      </c>
      <c r="BA32" s="1" t="str">
        <f t="shared" si="0"/>
        <v>0</v>
      </c>
    </row>
    <row r="33" spans="1:53" ht="19.899999999999999" hidden="1" customHeight="1">
      <c r="A33" s="16">
        <v>30</v>
      </c>
      <c r="B33" s="17"/>
      <c r="C33" s="148"/>
      <c r="D33" s="145" t="s">
        <v>489</v>
      </c>
      <c r="E33" s="36"/>
      <c r="F33" s="10"/>
      <c r="G33" s="145"/>
      <c r="H33" s="150"/>
      <c r="I33" s="150"/>
      <c r="J33" s="150"/>
      <c r="K33" s="165"/>
      <c r="L33" s="150"/>
      <c r="M33" s="150"/>
      <c r="N33" s="150"/>
      <c r="O33" s="510"/>
      <c r="P33" s="510"/>
      <c r="Q33" s="510"/>
      <c r="R33" s="37"/>
      <c r="S33" s="73">
        <f t="shared" si="1"/>
        <v>0</v>
      </c>
      <c r="BA33" s="1" t="str">
        <f t="shared" si="0"/>
        <v>0</v>
      </c>
    </row>
    <row r="34" spans="1:53" ht="19.899999999999999" hidden="1" customHeight="1">
      <c r="A34" s="16">
        <v>31</v>
      </c>
      <c r="B34" s="17"/>
      <c r="C34" s="148"/>
      <c r="D34" s="145" t="s">
        <v>490</v>
      </c>
      <c r="E34" s="36"/>
      <c r="F34" s="10"/>
      <c r="G34" s="145"/>
      <c r="H34" s="150"/>
      <c r="I34" s="150"/>
      <c r="J34" s="150"/>
      <c r="K34" s="165"/>
      <c r="L34" s="150"/>
      <c r="M34" s="150"/>
      <c r="N34" s="150"/>
      <c r="O34" s="510"/>
      <c r="P34" s="510"/>
      <c r="Q34" s="510"/>
      <c r="R34" s="37"/>
      <c r="S34" s="73">
        <f t="shared" si="1"/>
        <v>0</v>
      </c>
      <c r="BA34" s="1" t="str">
        <f t="shared" si="0"/>
        <v>0</v>
      </c>
    </row>
    <row r="35" spans="1:53" ht="19.899999999999999" hidden="1" customHeight="1">
      <c r="A35" s="16">
        <v>32</v>
      </c>
      <c r="B35" s="17"/>
      <c r="C35" s="148"/>
      <c r="D35" s="145" t="s">
        <v>491</v>
      </c>
      <c r="E35" s="36"/>
      <c r="F35" s="10"/>
      <c r="G35" s="145"/>
      <c r="H35" s="150"/>
      <c r="I35" s="150"/>
      <c r="J35" s="150"/>
      <c r="K35" s="165"/>
      <c r="L35" s="150"/>
      <c r="M35" s="150"/>
      <c r="N35" s="150"/>
      <c r="O35" s="510"/>
      <c r="P35" s="510"/>
      <c r="Q35" s="510"/>
      <c r="R35" s="37"/>
      <c r="S35" s="73">
        <f t="shared" si="1"/>
        <v>0</v>
      </c>
      <c r="BA35" s="1" t="str">
        <f t="shared" si="0"/>
        <v>0</v>
      </c>
    </row>
    <row r="36" spans="1:53" ht="19.899999999999999" hidden="1" customHeight="1">
      <c r="A36" s="16">
        <v>33</v>
      </c>
      <c r="B36" s="17"/>
      <c r="C36" s="148"/>
      <c r="D36" s="145" t="s">
        <v>492</v>
      </c>
      <c r="E36" s="36"/>
      <c r="F36" s="10"/>
      <c r="G36" s="145"/>
      <c r="H36" s="150"/>
      <c r="I36" s="150"/>
      <c r="J36" s="150"/>
      <c r="K36" s="165"/>
      <c r="L36" s="150"/>
      <c r="M36" s="150"/>
      <c r="N36" s="150"/>
      <c r="O36" s="510"/>
      <c r="P36" s="510"/>
      <c r="Q36" s="510"/>
      <c r="R36" s="37"/>
      <c r="S36" s="73">
        <f t="shared" si="1"/>
        <v>0</v>
      </c>
      <c r="BA36" s="1" t="str">
        <f t="shared" si="0"/>
        <v>0</v>
      </c>
    </row>
    <row r="37" spans="1:53" ht="19.899999999999999" hidden="1" customHeight="1">
      <c r="A37" s="16">
        <v>34</v>
      </c>
      <c r="B37" s="17"/>
      <c r="C37" s="148"/>
      <c r="D37" s="145" t="s">
        <v>493</v>
      </c>
      <c r="E37" s="36"/>
      <c r="F37" s="10"/>
      <c r="G37" s="145"/>
      <c r="H37" s="150"/>
      <c r="I37" s="150"/>
      <c r="J37" s="150"/>
      <c r="K37" s="165"/>
      <c r="L37" s="150"/>
      <c r="M37" s="150"/>
      <c r="N37" s="150"/>
      <c r="O37" s="510"/>
      <c r="P37" s="510"/>
      <c r="Q37" s="510"/>
      <c r="R37" s="37"/>
      <c r="S37" s="73">
        <f t="shared" si="1"/>
        <v>0</v>
      </c>
      <c r="BA37" s="1" t="str">
        <f t="shared" si="0"/>
        <v>0</v>
      </c>
    </row>
    <row r="38" spans="1:53" ht="19.899999999999999" hidden="1" customHeight="1">
      <c r="A38" s="16">
        <v>35</v>
      </c>
      <c r="B38" s="17"/>
      <c r="C38" s="148"/>
      <c r="D38" s="145" t="s">
        <v>494</v>
      </c>
      <c r="E38" s="36"/>
      <c r="F38" s="10"/>
      <c r="G38" s="145"/>
      <c r="H38" s="150"/>
      <c r="I38" s="150"/>
      <c r="J38" s="150"/>
      <c r="K38" s="165"/>
      <c r="L38" s="150"/>
      <c r="M38" s="150"/>
      <c r="N38" s="150"/>
      <c r="O38" s="510"/>
      <c r="P38" s="510"/>
      <c r="Q38" s="510"/>
      <c r="R38" s="37"/>
      <c r="S38" s="73">
        <f t="shared" si="1"/>
        <v>0</v>
      </c>
      <c r="BA38" s="1" t="str">
        <f t="shared" si="0"/>
        <v>0</v>
      </c>
    </row>
    <row r="39" spans="1:53" ht="19.899999999999999" hidden="1" customHeight="1">
      <c r="A39" s="16">
        <v>36</v>
      </c>
      <c r="B39" s="17"/>
      <c r="C39" s="148"/>
      <c r="D39" s="145" t="s">
        <v>495</v>
      </c>
      <c r="E39" s="36"/>
      <c r="F39" s="10"/>
      <c r="G39" s="145"/>
      <c r="H39" s="150"/>
      <c r="I39" s="150"/>
      <c r="J39" s="150"/>
      <c r="K39" s="165"/>
      <c r="L39" s="150"/>
      <c r="M39" s="150"/>
      <c r="N39" s="150"/>
      <c r="O39" s="510"/>
      <c r="P39" s="510"/>
      <c r="Q39" s="510"/>
      <c r="R39" s="37"/>
      <c r="S39" s="73">
        <f t="shared" si="1"/>
        <v>0</v>
      </c>
      <c r="BA39" s="1" t="str">
        <f t="shared" si="0"/>
        <v>0</v>
      </c>
    </row>
    <row r="40" spans="1:53" ht="19.899999999999999" hidden="1" customHeight="1">
      <c r="A40" s="16">
        <v>37</v>
      </c>
      <c r="B40" s="17"/>
      <c r="C40" s="148"/>
      <c r="D40" s="145" t="s">
        <v>496</v>
      </c>
      <c r="E40" s="36"/>
      <c r="F40" s="10"/>
      <c r="G40" s="145"/>
      <c r="H40" s="150"/>
      <c r="I40" s="150"/>
      <c r="J40" s="150"/>
      <c r="K40" s="165"/>
      <c r="L40" s="150"/>
      <c r="M40" s="150"/>
      <c r="N40" s="150"/>
      <c r="O40" s="510"/>
      <c r="P40" s="510"/>
      <c r="Q40" s="510"/>
      <c r="R40" s="37"/>
      <c r="S40" s="73">
        <f t="shared" si="1"/>
        <v>0</v>
      </c>
      <c r="BA40" s="1" t="str">
        <f t="shared" si="0"/>
        <v>0</v>
      </c>
    </row>
    <row r="41" spans="1:53" ht="19.899999999999999" hidden="1" customHeight="1">
      <c r="A41" s="16">
        <v>38</v>
      </c>
      <c r="B41" s="17"/>
      <c r="C41" s="148"/>
      <c r="D41" s="145" t="s">
        <v>497</v>
      </c>
      <c r="E41" s="36"/>
      <c r="F41" s="10"/>
      <c r="G41" s="145"/>
      <c r="H41" s="150"/>
      <c r="I41" s="150"/>
      <c r="J41" s="150"/>
      <c r="K41" s="165"/>
      <c r="L41" s="150"/>
      <c r="M41" s="150"/>
      <c r="N41" s="150"/>
      <c r="O41" s="510"/>
      <c r="P41" s="510"/>
      <c r="Q41" s="510"/>
      <c r="R41" s="37"/>
      <c r="S41" s="73">
        <f t="shared" si="1"/>
        <v>0</v>
      </c>
      <c r="BA41" s="1" t="str">
        <f t="shared" si="0"/>
        <v>0</v>
      </c>
    </row>
    <row r="42" spans="1:53" ht="19.899999999999999" hidden="1" customHeight="1">
      <c r="A42" s="16">
        <v>39</v>
      </c>
      <c r="B42" s="17"/>
      <c r="C42" s="148"/>
      <c r="D42" s="145" t="s">
        <v>498</v>
      </c>
      <c r="E42" s="36"/>
      <c r="F42" s="10"/>
      <c r="G42" s="145"/>
      <c r="H42" s="150"/>
      <c r="I42" s="150"/>
      <c r="J42" s="150"/>
      <c r="K42" s="165"/>
      <c r="L42" s="150"/>
      <c r="M42" s="150"/>
      <c r="N42" s="150"/>
      <c r="O42" s="510"/>
      <c r="P42" s="510"/>
      <c r="Q42" s="510"/>
      <c r="R42" s="37"/>
      <c r="S42" s="73">
        <f t="shared" si="1"/>
        <v>0</v>
      </c>
      <c r="BA42" s="1" t="str">
        <f t="shared" si="0"/>
        <v>0</v>
      </c>
    </row>
    <row r="43" spans="1:53" ht="19.899999999999999" hidden="1" customHeight="1">
      <c r="A43" s="16">
        <v>40</v>
      </c>
      <c r="B43" s="17"/>
      <c r="C43" s="148"/>
      <c r="D43" s="145" t="s">
        <v>499</v>
      </c>
      <c r="E43" s="36"/>
      <c r="F43" s="10"/>
      <c r="G43" s="145"/>
      <c r="H43" s="150"/>
      <c r="I43" s="150"/>
      <c r="J43" s="150"/>
      <c r="K43" s="165"/>
      <c r="L43" s="150"/>
      <c r="M43" s="150"/>
      <c r="N43" s="150"/>
      <c r="O43" s="510"/>
      <c r="P43" s="510"/>
      <c r="Q43" s="510"/>
      <c r="R43" s="37"/>
      <c r="S43" s="73">
        <f t="shared" si="1"/>
        <v>0</v>
      </c>
      <c r="BA43" s="1" t="str">
        <f t="shared" si="0"/>
        <v>0</v>
      </c>
    </row>
    <row r="44" spans="1:53" ht="19.899999999999999" hidden="1" customHeight="1">
      <c r="A44" s="16">
        <v>41</v>
      </c>
      <c r="B44" s="17"/>
      <c r="C44" s="148"/>
      <c r="D44" s="145" t="s">
        <v>500</v>
      </c>
      <c r="E44" s="36"/>
      <c r="F44" s="10"/>
      <c r="G44" s="145"/>
      <c r="H44" s="150"/>
      <c r="I44" s="150"/>
      <c r="J44" s="150"/>
      <c r="K44" s="165"/>
      <c r="L44" s="150"/>
      <c r="M44" s="150"/>
      <c r="N44" s="150"/>
      <c r="O44" s="510"/>
      <c r="P44" s="510"/>
      <c r="Q44" s="510"/>
      <c r="R44" s="37"/>
      <c r="S44" s="73">
        <f t="shared" si="1"/>
        <v>0</v>
      </c>
      <c r="BA44" s="1" t="str">
        <f t="shared" si="0"/>
        <v>0</v>
      </c>
    </row>
    <row r="45" spans="1:53" ht="19.899999999999999" hidden="1" customHeight="1">
      <c r="A45" s="16">
        <v>42</v>
      </c>
      <c r="B45" s="17"/>
      <c r="C45" s="148"/>
      <c r="D45" s="145" t="s">
        <v>501</v>
      </c>
      <c r="E45" s="36"/>
      <c r="F45" s="10"/>
      <c r="G45" s="145"/>
      <c r="H45" s="150"/>
      <c r="I45" s="150"/>
      <c r="J45" s="150"/>
      <c r="K45" s="165"/>
      <c r="L45" s="150"/>
      <c r="M45" s="150"/>
      <c r="N45" s="150"/>
      <c r="O45" s="510"/>
      <c r="P45" s="510"/>
      <c r="Q45" s="510"/>
      <c r="R45" s="37"/>
      <c r="S45" s="73">
        <f t="shared" si="1"/>
        <v>0</v>
      </c>
      <c r="BA45" s="1" t="str">
        <f t="shared" si="0"/>
        <v>0</v>
      </c>
    </row>
    <row r="46" spans="1:53" ht="19.899999999999999" hidden="1" customHeight="1">
      <c r="A46" s="16">
        <v>43</v>
      </c>
      <c r="B46" s="17"/>
      <c r="C46" s="148"/>
      <c r="D46" s="145" t="s">
        <v>502</v>
      </c>
      <c r="E46" s="36"/>
      <c r="F46" s="10"/>
      <c r="G46" s="145"/>
      <c r="H46" s="150"/>
      <c r="I46" s="150"/>
      <c r="J46" s="150"/>
      <c r="K46" s="165"/>
      <c r="L46" s="150"/>
      <c r="M46" s="150"/>
      <c r="N46" s="150"/>
      <c r="O46" s="510"/>
      <c r="P46" s="510"/>
      <c r="Q46" s="510"/>
      <c r="R46" s="37"/>
      <c r="S46" s="73">
        <f t="shared" si="1"/>
        <v>0</v>
      </c>
      <c r="BA46" s="1" t="str">
        <f t="shared" si="0"/>
        <v>0</v>
      </c>
    </row>
    <row r="47" spans="1:53" ht="19.899999999999999" hidden="1" customHeight="1">
      <c r="A47" s="16">
        <v>44</v>
      </c>
      <c r="B47" s="17"/>
      <c r="C47" s="148"/>
      <c r="D47" s="145" t="s">
        <v>503</v>
      </c>
      <c r="E47" s="36"/>
      <c r="F47" s="10"/>
      <c r="G47" s="145"/>
      <c r="H47" s="150"/>
      <c r="I47" s="150"/>
      <c r="J47" s="150"/>
      <c r="K47" s="165"/>
      <c r="L47" s="150"/>
      <c r="M47" s="150"/>
      <c r="N47" s="150"/>
      <c r="O47" s="510"/>
      <c r="P47" s="510"/>
      <c r="Q47" s="510"/>
      <c r="R47" s="37"/>
      <c r="S47" s="73">
        <f t="shared" si="1"/>
        <v>0</v>
      </c>
      <c r="BA47" s="1" t="str">
        <f t="shared" si="0"/>
        <v>0</v>
      </c>
    </row>
    <row r="48" spans="1:53" ht="19.899999999999999" hidden="1" customHeight="1">
      <c r="A48" s="16">
        <v>45</v>
      </c>
      <c r="B48" s="17"/>
      <c r="C48" s="148"/>
      <c r="D48" s="145" t="s">
        <v>504</v>
      </c>
      <c r="E48" s="36"/>
      <c r="F48" s="10"/>
      <c r="G48" s="145"/>
      <c r="H48" s="150"/>
      <c r="I48" s="150"/>
      <c r="J48" s="150"/>
      <c r="K48" s="165"/>
      <c r="L48" s="150"/>
      <c r="M48" s="150"/>
      <c r="N48" s="150"/>
      <c r="O48" s="510"/>
      <c r="P48" s="510"/>
      <c r="Q48" s="510"/>
      <c r="R48" s="37"/>
      <c r="S48" s="73">
        <f t="shared" si="1"/>
        <v>0</v>
      </c>
      <c r="BA48" s="1" t="str">
        <f t="shared" si="0"/>
        <v>0</v>
      </c>
    </row>
    <row r="49" spans="1:53" ht="19.899999999999999" hidden="1" customHeight="1">
      <c r="A49" s="16">
        <v>46</v>
      </c>
      <c r="B49" s="17"/>
      <c r="C49" s="148"/>
      <c r="D49" s="145" t="s">
        <v>505</v>
      </c>
      <c r="E49" s="36"/>
      <c r="F49" s="10"/>
      <c r="G49" s="145"/>
      <c r="H49" s="150"/>
      <c r="I49" s="150"/>
      <c r="J49" s="150"/>
      <c r="K49" s="165"/>
      <c r="L49" s="150"/>
      <c r="M49" s="150"/>
      <c r="N49" s="150"/>
      <c r="O49" s="510"/>
      <c r="P49" s="510"/>
      <c r="Q49" s="510"/>
      <c r="R49" s="37"/>
      <c r="S49" s="73">
        <f t="shared" si="1"/>
        <v>0</v>
      </c>
      <c r="BA49" s="1" t="str">
        <f t="shared" si="0"/>
        <v>0</v>
      </c>
    </row>
    <row r="50" spans="1:53" ht="19.149999999999999" hidden="1" customHeight="1">
      <c r="A50" s="16">
        <v>47</v>
      </c>
      <c r="B50" s="17"/>
      <c r="C50" s="148"/>
      <c r="D50" s="145" t="s">
        <v>506</v>
      </c>
      <c r="E50" s="36"/>
      <c r="F50" s="10"/>
      <c r="G50" s="145"/>
      <c r="H50" s="150"/>
      <c r="I50" s="150"/>
      <c r="J50" s="150"/>
      <c r="K50" s="165"/>
      <c r="L50" s="150"/>
      <c r="M50" s="150"/>
      <c r="N50" s="150"/>
      <c r="O50" s="510"/>
      <c r="P50" s="510"/>
      <c r="Q50" s="510"/>
      <c r="R50" s="37"/>
      <c r="S50" s="73">
        <f t="shared" si="1"/>
        <v>0</v>
      </c>
      <c r="BA50" s="1" t="str">
        <f t="shared" si="0"/>
        <v>0</v>
      </c>
    </row>
    <row r="51" spans="1:53" ht="19.149999999999999" hidden="1" customHeight="1">
      <c r="A51" s="16">
        <v>48</v>
      </c>
      <c r="B51" s="17"/>
      <c r="C51" s="148"/>
      <c r="D51" s="145" t="s">
        <v>507</v>
      </c>
      <c r="E51" s="36"/>
      <c r="F51" s="10"/>
      <c r="G51" s="145"/>
      <c r="H51" s="150"/>
      <c r="I51" s="150"/>
      <c r="J51" s="150"/>
      <c r="K51" s="165"/>
      <c r="L51" s="150"/>
      <c r="M51" s="150"/>
      <c r="N51" s="150"/>
      <c r="O51" s="510"/>
      <c r="P51" s="510"/>
      <c r="Q51" s="510"/>
      <c r="R51" s="37"/>
      <c r="S51" s="73">
        <f t="shared" si="1"/>
        <v>0</v>
      </c>
      <c r="BA51" s="1" t="str">
        <f t="shared" si="0"/>
        <v>0</v>
      </c>
    </row>
    <row r="52" spans="1:53" ht="19.149999999999999" hidden="1" customHeight="1">
      <c r="A52" s="16">
        <v>49</v>
      </c>
      <c r="B52" s="17"/>
      <c r="C52" s="148"/>
      <c r="D52" s="145" t="s">
        <v>508</v>
      </c>
      <c r="E52" s="36"/>
      <c r="F52" s="10"/>
      <c r="G52" s="145"/>
      <c r="H52" s="150"/>
      <c r="I52" s="150"/>
      <c r="J52" s="150"/>
      <c r="K52" s="165"/>
      <c r="L52" s="150"/>
      <c r="M52" s="150"/>
      <c r="N52" s="150"/>
      <c r="O52" s="510"/>
      <c r="P52" s="510"/>
      <c r="Q52" s="510"/>
      <c r="R52" s="37"/>
      <c r="S52" s="73">
        <f t="shared" si="1"/>
        <v>0</v>
      </c>
      <c r="BA52" s="1" t="str">
        <f t="shared" si="0"/>
        <v>0</v>
      </c>
    </row>
    <row r="53" spans="1:53" ht="20.25" hidden="1" customHeight="1">
      <c r="A53" s="16">
        <v>50</v>
      </c>
      <c r="B53" s="17"/>
      <c r="C53" s="148"/>
      <c r="D53" s="145" t="s">
        <v>509</v>
      </c>
      <c r="E53" s="36"/>
      <c r="F53" s="10"/>
      <c r="G53" s="145"/>
      <c r="H53" s="150"/>
      <c r="I53" s="150"/>
      <c r="J53" s="150"/>
      <c r="K53" s="165"/>
      <c r="L53" s="150"/>
      <c r="M53" s="150"/>
      <c r="N53" s="150"/>
      <c r="O53" s="510"/>
      <c r="P53" s="510"/>
      <c r="Q53" s="510"/>
      <c r="R53" s="167"/>
      <c r="S53" s="73">
        <f t="shared" si="1"/>
        <v>0</v>
      </c>
      <c r="BA53" s="1" t="str">
        <f t="shared" si="0"/>
        <v>0</v>
      </c>
    </row>
    <row r="54" spans="1:53" ht="28.35" customHeight="1" thickBot="1">
      <c r="A54" s="505" t="s">
        <v>326</v>
      </c>
      <c r="B54" s="506"/>
      <c r="C54" s="506"/>
      <c r="D54" s="506"/>
      <c r="E54" s="506"/>
      <c r="F54" s="506"/>
      <c r="G54" s="506"/>
      <c r="H54" s="506"/>
      <c r="I54" s="506"/>
      <c r="J54" s="506"/>
      <c r="K54" s="506"/>
      <c r="L54" s="506"/>
      <c r="M54" s="506"/>
      <c r="N54" s="506"/>
      <c r="O54" s="506"/>
      <c r="P54" s="506"/>
      <c r="Q54" s="507"/>
      <c r="R54" s="168">
        <f>SUM(R4:R53)</f>
        <v>0</v>
      </c>
      <c r="S54" s="166">
        <f>SUM(S4:S53)</f>
        <v>0</v>
      </c>
      <c r="BA54" s="1" t="str">
        <f t="shared" si="0"/>
        <v>0</v>
      </c>
    </row>
    <row r="55" spans="1:53" ht="28.35" customHeight="1">
      <c r="R55" s="35"/>
      <c r="BA55" s="1" t="str">
        <f t="shared" si="0"/>
        <v>0</v>
      </c>
    </row>
    <row r="56" spans="1:53" ht="28.35" customHeight="1">
      <c r="BA56" s="1" t="str">
        <f t="shared" si="0"/>
        <v>0</v>
      </c>
    </row>
    <row r="57" spans="1:53" ht="28.35" customHeight="1">
      <c r="BA57" s="1" t="str">
        <f t="shared" si="0"/>
        <v>0</v>
      </c>
    </row>
    <row r="58" spans="1:53" ht="28.35" customHeight="1">
      <c r="BA58" s="1" t="str">
        <f t="shared" si="0"/>
        <v>0</v>
      </c>
    </row>
    <row r="59" spans="1:53" ht="28.35" customHeight="1">
      <c r="BA59" s="1" t="str">
        <f t="shared" si="0"/>
        <v>0</v>
      </c>
    </row>
    <row r="60" spans="1:53" ht="28.35" customHeight="1">
      <c r="BA60" s="1" t="str">
        <f t="shared" si="0"/>
        <v>0</v>
      </c>
    </row>
    <row r="61" spans="1:53" ht="28.35" customHeight="1">
      <c r="BA61" s="1" t="str">
        <f t="shared" si="0"/>
        <v>0</v>
      </c>
    </row>
    <row r="62" spans="1:53" ht="28.35" customHeight="1">
      <c r="BA62" s="1" t="str">
        <f t="shared" si="0"/>
        <v>0</v>
      </c>
    </row>
    <row r="63" spans="1:53" ht="28.35" customHeight="1">
      <c r="BA63" s="1" t="str">
        <f t="shared" si="0"/>
        <v>0</v>
      </c>
    </row>
    <row r="64" spans="1:53" ht="28.35" customHeight="1">
      <c r="BA64" s="1" t="str">
        <f t="shared" si="0"/>
        <v>0</v>
      </c>
    </row>
    <row r="65" spans="53:53" ht="28.35" customHeight="1">
      <c r="BA65" s="1" t="str">
        <f t="shared" si="0"/>
        <v>0</v>
      </c>
    </row>
    <row r="66" spans="53:53" ht="28.35" customHeight="1">
      <c r="BA66" s="1" t="str">
        <f t="shared" si="0"/>
        <v>0</v>
      </c>
    </row>
    <row r="67" spans="53:53" ht="28.35" customHeight="1">
      <c r="BA67" s="1" t="str">
        <f t="shared" si="0"/>
        <v>0</v>
      </c>
    </row>
    <row r="68" spans="53:53" ht="28.35" customHeight="1">
      <c r="BA68" s="1" t="str">
        <f t="shared" si="0"/>
        <v>0</v>
      </c>
    </row>
    <row r="69" spans="53:53" ht="28.35" customHeight="1">
      <c r="BA69" s="1" t="str">
        <f t="shared" ref="BA69:BA132" si="2">IF(I69="تمام وقت","1","0")</f>
        <v>0</v>
      </c>
    </row>
    <row r="70" spans="53:53" ht="28.35" customHeight="1">
      <c r="BA70" s="1" t="str">
        <f t="shared" si="2"/>
        <v>0</v>
      </c>
    </row>
    <row r="71" spans="53:53" ht="28.35" customHeight="1">
      <c r="BA71" s="1" t="str">
        <f t="shared" si="2"/>
        <v>0</v>
      </c>
    </row>
    <row r="72" spans="53:53" ht="28.35" customHeight="1">
      <c r="BA72" s="1" t="str">
        <f t="shared" si="2"/>
        <v>0</v>
      </c>
    </row>
    <row r="73" spans="53:53" ht="28.35" customHeight="1">
      <c r="BA73" s="1" t="str">
        <f t="shared" si="2"/>
        <v>0</v>
      </c>
    </row>
    <row r="74" spans="53:53" ht="28.35" customHeight="1">
      <c r="BA74" s="1" t="str">
        <f t="shared" si="2"/>
        <v>0</v>
      </c>
    </row>
    <row r="75" spans="53:53" ht="28.35" customHeight="1">
      <c r="BA75" s="1" t="str">
        <f t="shared" si="2"/>
        <v>0</v>
      </c>
    </row>
    <row r="76" spans="53:53" ht="28.35" customHeight="1">
      <c r="BA76" s="1" t="str">
        <f t="shared" si="2"/>
        <v>0</v>
      </c>
    </row>
    <row r="77" spans="53:53" ht="28.35" customHeight="1">
      <c r="BA77" s="1" t="str">
        <f t="shared" si="2"/>
        <v>0</v>
      </c>
    </row>
    <row r="78" spans="53:53" ht="28.35" customHeight="1">
      <c r="BA78" s="1" t="str">
        <f t="shared" si="2"/>
        <v>0</v>
      </c>
    </row>
    <row r="79" spans="53:53" ht="28.35" customHeight="1">
      <c r="BA79" s="1" t="str">
        <f t="shared" si="2"/>
        <v>0</v>
      </c>
    </row>
    <row r="80" spans="53:53" ht="28.35" customHeight="1">
      <c r="BA80" s="1" t="str">
        <f t="shared" si="2"/>
        <v>0</v>
      </c>
    </row>
    <row r="81" spans="53:53" ht="28.35" customHeight="1">
      <c r="BA81" s="1" t="str">
        <f t="shared" si="2"/>
        <v>0</v>
      </c>
    </row>
    <row r="82" spans="53:53" ht="28.35" customHeight="1">
      <c r="BA82" s="1" t="str">
        <f t="shared" si="2"/>
        <v>0</v>
      </c>
    </row>
    <row r="83" spans="53:53" ht="28.35" customHeight="1">
      <c r="BA83" s="1" t="str">
        <f t="shared" si="2"/>
        <v>0</v>
      </c>
    </row>
    <row r="84" spans="53:53" ht="28.35" customHeight="1">
      <c r="BA84" s="1" t="str">
        <f t="shared" si="2"/>
        <v>0</v>
      </c>
    </row>
    <row r="85" spans="53:53" ht="28.35" customHeight="1">
      <c r="BA85" s="1" t="str">
        <f t="shared" si="2"/>
        <v>0</v>
      </c>
    </row>
    <row r="86" spans="53:53" ht="28.35" customHeight="1">
      <c r="BA86" s="1" t="str">
        <f t="shared" si="2"/>
        <v>0</v>
      </c>
    </row>
    <row r="87" spans="53:53" ht="28.35" customHeight="1">
      <c r="BA87" s="1" t="str">
        <f t="shared" si="2"/>
        <v>0</v>
      </c>
    </row>
    <row r="88" spans="53:53" ht="28.35" customHeight="1">
      <c r="BA88" s="1" t="str">
        <f t="shared" si="2"/>
        <v>0</v>
      </c>
    </row>
    <row r="89" spans="53:53" ht="28.35" customHeight="1">
      <c r="BA89" s="1" t="str">
        <f t="shared" si="2"/>
        <v>0</v>
      </c>
    </row>
    <row r="90" spans="53:53" ht="28.35" customHeight="1">
      <c r="BA90" s="1" t="str">
        <f t="shared" si="2"/>
        <v>0</v>
      </c>
    </row>
    <row r="91" spans="53:53" ht="28.35" customHeight="1">
      <c r="BA91" s="1" t="str">
        <f t="shared" si="2"/>
        <v>0</v>
      </c>
    </row>
    <row r="92" spans="53:53" ht="28.35" customHeight="1">
      <c r="BA92" s="1" t="str">
        <f t="shared" si="2"/>
        <v>0</v>
      </c>
    </row>
    <row r="93" spans="53:53" ht="28.35" customHeight="1">
      <c r="BA93" s="1" t="str">
        <f t="shared" si="2"/>
        <v>0</v>
      </c>
    </row>
    <row r="94" spans="53:53" ht="28.35" customHeight="1">
      <c r="BA94" s="1" t="str">
        <f t="shared" si="2"/>
        <v>0</v>
      </c>
    </row>
    <row r="95" spans="53:53" ht="28.35" customHeight="1">
      <c r="BA95" s="1" t="str">
        <f t="shared" si="2"/>
        <v>0</v>
      </c>
    </row>
    <row r="96" spans="53:53" ht="28.35" customHeight="1">
      <c r="BA96" s="1" t="str">
        <f t="shared" si="2"/>
        <v>0</v>
      </c>
    </row>
    <row r="97" spans="53:53" ht="28.35" customHeight="1">
      <c r="BA97" s="1" t="str">
        <f t="shared" si="2"/>
        <v>0</v>
      </c>
    </row>
    <row r="98" spans="53:53" ht="28.35" customHeight="1">
      <c r="BA98" s="1" t="str">
        <f t="shared" si="2"/>
        <v>0</v>
      </c>
    </row>
    <row r="99" spans="53:53" ht="28.35" customHeight="1">
      <c r="BA99" s="1" t="str">
        <f t="shared" si="2"/>
        <v>0</v>
      </c>
    </row>
    <row r="100" spans="53:53" ht="28.35" customHeight="1">
      <c r="BA100" s="1" t="str">
        <f t="shared" si="2"/>
        <v>0</v>
      </c>
    </row>
    <row r="101" spans="53:53" ht="28.35" customHeight="1">
      <c r="BA101" s="1" t="str">
        <f t="shared" si="2"/>
        <v>0</v>
      </c>
    </row>
    <row r="102" spans="53:53" ht="28.35" customHeight="1">
      <c r="BA102" s="1" t="str">
        <f t="shared" si="2"/>
        <v>0</v>
      </c>
    </row>
    <row r="103" spans="53:53" ht="28.35" customHeight="1">
      <c r="BA103" s="1" t="str">
        <f t="shared" si="2"/>
        <v>0</v>
      </c>
    </row>
    <row r="104" spans="53:53" ht="28.35" customHeight="1">
      <c r="BA104" s="1" t="str">
        <f t="shared" si="2"/>
        <v>0</v>
      </c>
    </row>
    <row r="105" spans="53:53" ht="28.35" customHeight="1">
      <c r="BA105" s="1" t="str">
        <f t="shared" si="2"/>
        <v>0</v>
      </c>
    </row>
    <row r="106" spans="53:53" ht="28.35" customHeight="1">
      <c r="BA106" s="1" t="str">
        <f t="shared" si="2"/>
        <v>0</v>
      </c>
    </row>
    <row r="107" spans="53:53" ht="28.35" customHeight="1">
      <c r="BA107" s="1" t="str">
        <f t="shared" si="2"/>
        <v>0</v>
      </c>
    </row>
    <row r="108" spans="53:53" ht="28.35" customHeight="1">
      <c r="BA108" s="1" t="str">
        <f t="shared" si="2"/>
        <v>0</v>
      </c>
    </row>
    <row r="109" spans="53:53" ht="28.35" customHeight="1">
      <c r="BA109" s="1" t="str">
        <f t="shared" si="2"/>
        <v>0</v>
      </c>
    </row>
    <row r="110" spans="53:53" ht="28.35" customHeight="1">
      <c r="BA110" s="1" t="str">
        <f t="shared" si="2"/>
        <v>0</v>
      </c>
    </row>
    <row r="111" spans="53:53" ht="28.35" customHeight="1">
      <c r="BA111" s="1" t="str">
        <f t="shared" si="2"/>
        <v>0</v>
      </c>
    </row>
    <row r="112" spans="53:53" ht="28.35" customHeight="1">
      <c r="BA112" s="1" t="str">
        <f t="shared" si="2"/>
        <v>0</v>
      </c>
    </row>
    <row r="113" spans="53:53" ht="28.35" customHeight="1">
      <c r="BA113" s="1" t="str">
        <f t="shared" si="2"/>
        <v>0</v>
      </c>
    </row>
    <row r="114" spans="53:53" ht="28.35" customHeight="1">
      <c r="BA114" s="1" t="str">
        <f t="shared" si="2"/>
        <v>0</v>
      </c>
    </row>
    <row r="115" spans="53:53" ht="28.35" customHeight="1">
      <c r="BA115" s="1" t="str">
        <f t="shared" si="2"/>
        <v>0</v>
      </c>
    </row>
    <row r="116" spans="53:53" ht="28.35" customHeight="1">
      <c r="BA116" s="1" t="str">
        <f t="shared" si="2"/>
        <v>0</v>
      </c>
    </row>
    <row r="117" spans="53:53" ht="28.35" customHeight="1">
      <c r="BA117" s="1" t="str">
        <f t="shared" si="2"/>
        <v>0</v>
      </c>
    </row>
    <row r="118" spans="53:53" ht="28.35" customHeight="1">
      <c r="BA118" s="1" t="str">
        <f t="shared" si="2"/>
        <v>0</v>
      </c>
    </row>
    <row r="119" spans="53:53" ht="28.35" customHeight="1">
      <c r="BA119" s="1" t="str">
        <f t="shared" si="2"/>
        <v>0</v>
      </c>
    </row>
    <row r="120" spans="53:53" ht="28.35" customHeight="1">
      <c r="BA120" s="1" t="str">
        <f t="shared" si="2"/>
        <v>0</v>
      </c>
    </row>
    <row r="121" spans="53:53" ht="28.35" customHeight="1">
      <c r="BA121" s="1" t="str">
        <f t="shared" si="2"/>
        <v>0</v>
      </c>
    </row>
    <row r="122" spans="53:53" ht="28.35" customHeight="1">
      <c r="BA122" s="1" t="str">
        <f t="shared" si="2"/>
        <v>0</v>
      </c>
    </row>
    <row r="123" spans="53:53" ht="28.35" customHeight="1">
      <c r="BA123" s="1" t="str">
        <f t="shared" si="2"/>
        <v>0</v>
      </c>
    </row>
    <row r="124" spans="53:53" ht="28.35" customHeight="1">
      <c r="BA124" s="1" t="str">
        <f t="shared" si="2"/>
        <v>0</v>
      </c>
    </row>
    <row r="125" spans="53:53" ht="28.35" customHeight="1">
      <c r="BA125" s="1" t="str">
        <f t="shared" si="2"/>
        <v>0</v>
      </c>
    </row>
    <row r="126" spans="53:53" ht="28.35" customHeight="1">
      <c r="BA126" s="1" t="str">
        <f t="shared" si="2"/>
        <v>0</v>
      </c>
    </row>
    <row r="127" spans="53:53" ht="28.35" customHeight="1">
      <c r="BA127" s="1" t="str">
        <f t="shared" si="2"/>
        <v>0</v>
      </c>
    </row>
    <row r="128" spans="53:53" ht="28.35" customHeight="1">
      <c r="BA128" s="1" t="str">
        <f t="shared" si="2"/>
        <v>0</v>
      </c>
    </row>
    <row r="129" spans="53:53" ht="28.35" customHeight="1">
      <c r="BA129" s="1" t="str">
        <f t="shared" si="2"/>
        <v>0</v>
      </c>
    </row>
    <row r="130" spans="53:53" ht="28.35" customHeight="1">
      <c r="BA130" s="1" t="str">
        <f t="shared" si="2"/>
        <v>0</v>
      </c>
    </row>
    <row r="131" spans="53:53" ht="28.35" customHeight="1">
      <c r="BA131" s="1" t="str">
        <f t="shared" si="2"/>
        <v>0</v>
      </c>
    </row>
    <row r="132" spans="53:53" ht="28.35" customHeight="1">
      <c r="BA132" s="1" t="str">
        <f t="shared" si="2"/>
        <v>0</v>
      </c>
    </row>
    <row r="133" spans="53:53" ht="28.35" customHeight="1">
      <c r="BA133" s="1" t="str">
        <f t="shared" ref="BA133:BA196" si="3">IF(I133="تمام وقت","1","0")</f>
        <v>0</v>
      </c>
    </row>
    <row r="134" spans="53:53" ht="28.35" customHeight="1">
      <c r="BA134" s="1" t="str">
        <f t="shared" si="3"/>
        <v>0</v>
      </c>
    </row>
    <row r="135" spans="53:53" ht="28.35" customHeight="1">
      <c r="BA135" s="1" t="str">
        <f t="shared" si="3"/>
        <v>0</v>
      </c>
    </row>
    <row r="136" spans="53:53" ht="28.35" customHeight="1">
      <c r="BA136" s="1" t="str">
        <f t="shared" si="3"/>
        <v>0</v>
      </c>
    </row>
    <row r="137" spans="53:53" ht="28.35" customHeight="1">
      <c r="BA137" s="1" t="str">
        <f t="shared" si="3"/>
        <v>0</v>
      </c>
    </row>
    <row r="138" spans="53:53" ht="28.35" customHeight="1">
      <c r="BA138" s="1" t="str">
        <f t="shared" si="3"/>
        <v>0</v>
      </c>
    </row>
    <row r="139" spans="53:53" ht="28.35" customHeight="1">
      <c r="BA139" s="1" t="str">
        <f t="shared" si="3"/>
        <v>0</v>
      </c>
    </row>
    <row r="140" spans="53:53" ht="28.35" customHeight="1">
      <c r="BA140" s="1" t="str">
        <f t="shared" si="3"/>
        <v>0</v>
      </c>
    </row>
    <row r="141" spans="53:53" ht="28.35" customHeight="1">
      <c r="BA141" s="1" t="str">
        <f t="shared" si="3"/>
        <v>0</v>
      </c>
    </row>
    <row r="142" spans="53:53" ht="28.35" customHeight="1">
      <c r="BA142" s="1" t="str">
        <f t="shared" si="3"/>
        <v>0</v>
      </c>
    </row>
    <row r="143" spans="53:53" ht="28.35" customHeight="1">
      <c r="BA143" s="1" t="str">
        <f t="shared" si="3"/>
        <v>0</v>
      </c>
    </row>
    <row r="144" spans="53:53" ht="28.35" customHeight="1">
      <c r="BA144" s="1" t="str">
        <f t="shared" si="3"/>
        <v>0</v>
      </c>
    </row>
    <row r="145" spans="53:53" ht="28.35" customHeight="1">
      <c r="BA145" s="1" t="str">
        <f t="shared" si="3"/>
        <v>0</v>
      </c>
    </row>
    <row r="146" spans="53:53" ht="28.35" customHeight="1">
      <c r="BA146" s="1" t="str">
        <f t="shared" si="3"/>
        <v>0</v>
      </c>
    </row>
    <row r="147" spans="53:53" ht="28.35" customHeight="1">
      <c r="BA147" s="1" t="str">
        <f t="shared" si="3"/>
        <v>0</v>
      </c>
    </row>
    <row r="148" spans="53:53" ht="28.35" customHeight="1">
      <c r="BA148" s="1" t="str">
        <f t="shared" si="3"/>
        <v>0</v>
      </c>
    </row>
    <row r="149" spans="53:53" ht="28.35" customHeight="1">
      <c r="BA149" s="1" t="str">
        <f t="shared" si="3"/>
        <v>0</v>
      </c>
    </row>
    <row r="150" spans="53:53" ht="28.35" customHeight="1">
      <c r="BA150" s="1" t="str">
        <f t="shared" si="3"/>
        <v>0</v>
      </c>
    </row>
    <row r="151" spans="53:53" ht="28.35" customHeight="1">
      <c r="BA151" s="1" t="str">
        <f t="shared" si="3"/>
        <v>0</v>
      </c>
    </row>
    <row r="152" spans="53:53" ht="28.35" customHeight="1">
      <c r="BA152" s="1" t="str">
        <f t="shared" si="3"/>
        <v>0</v>
      </c>
    </row>
    <row r="153" spans="53:53" ht="28.35" customHeight="1">
      <c r="BA153" s="1" t="str">
        <f t="shared" si="3"/>
        <v>0</v>
      </c>
    </row>
    <row r="154" spans="53:53" ht="28.35" customHeight="1">
      <c r="BA154" s="1" t="str">
        <f t="shared" si="3"/>
        <v>0</v>
      </c>
    </row>
    <row r="155" spans="53:53" ht="28.35" customHeight="1">
      <c r="BA155" s="1" t="str">
        <f t="shared" si="3"/>
        <v>0</v>
      </c>
    </row>
    <row r="156" spans="53:53" ht="28.35" customHeight="1">
      <c r="BA156" s="1" t="str">
        <f t="shared" si="3"/>
        <v>0</v>
      </c>
    </row>
    <row r="157" spans="53:53" ht="28.35" customHeight="1">
      <c r="BA157" s="1" t="str">
        <f t="shared" si="3"/>
        <v>0</v>
      </c>
    </row>
    <row r="158" spans="53:53" ht="28.35" customHeight="1">
      <c r="BA158" s="1" t="str">
        <f t="shared" si="3"/>
        <v>0</v>
      </c>
    </row>
    <row r="159" spans="53:53" ht="28.35" customHeight="1">
      <c r="BA159" s="1" t="str">
        <f t="shared" si="3"/>
        <v>0</v>
      </c>
    </row>
    <row r="160" spans="53:53" ht="28.35" customHeight="1">
      <c r="BA160" s="1" t="str">
        <f t="shared" si="3"/>
        <v>0</v>
      </c>
    </row>
    <row r="161" spans="53:53" ht="28.35" customHeight="1">
      <c r="BA161" s="1" t="str">
        <f t="shared" si="3"/>
        <v>0</v>
      </c>
    </row>
    <row r="162" spans="53:53" ht="28.35" customHeight="1">
      <c r="BA162" s="1" t="str">
        <f t="shared" si="3"/>
        <v>0</v>
      </c>
    </row>
    <row r="163" spans="53:53" ht="28.35" customHeight="1">
      <c r="BA163" s="1" t="str">
        <f t="shared" si="3"/>
        <v>0</v>
      </c>
    </row>
    <row r="164" spans="53:53" ht="28.35" customHeight="1">
      <c r="BA164" s="1" t="str">
        <f t="shared" si="3"/>
        <v>0</v>
      </c>
    </row>
    <row r="165" spans="53:53" ht="28.35" customHeight="1">
      <c r="BA165" s="1" t="str">
        <f t="shared" si="3"/>
        <v>0</v>
      </c>
    </row>
    <row r="166" spans="53:53" ht="28.35" customHeight="1">
      <c r="BA166" s="1" t="str">
        <f t="shared" si="3"/>
        <v>0</v>
      </c>
    </row>
    <row r="167" spans="53:53" ht="28.35" customHeight="1">
      <c r="BA167" s="1" t="str">
        <f t="shared" si="3"/>
        <v>0</v>
      </c>
    </row>
    <row r="168" spans="53:53" ht="28.35" customHeight="1">
      <c r="BA168" s="1" t="str">
        <f t="shared" si="3"/>
        <v>0</v>
      </c>
    </row>
    <row r="169" spans="53:53" ht="28.35" customHeight="1">
      <c r="BA169" s="1" t="str">
        <f t="shared" si="3"/>
        <v>0</v>
      </c>
    </row>
    <row r="170" spans="53:53" ht="28.35" customHeight="1">
      <c r="BA170" s="1" t="str">
        <f t="shared" si="3"/>
        <v>0</v>
      </c>
    </row>
    <row r="171" spans="53:53" ht="28.35" customHeight="1">
      <c r="BA171" s="1" t="str">
        <f t="shared" si="3"/>
        <v>0</v>
      </c>
    </row>
    <row r="172" spans="53:53" ht="28.35" customHeight="1">
      <c r="BA172" s="1" t="str">
        <f t="shared" si="3"/>
        <v>0</v>
      </c>
    </row>
    <row r="173" spans="53:53" ht="28.35" customHeight="1">
      <c r="BA173" s="1" t="str">
        <f t="shared" si="3"/>
        <v>0</v>
      </c>
    </row>
    <row r="174" spans="53:53" ht="28.35" customHeight="1">
      <c r="BA174" s="1" t="str">
        <f t="shared" si="3"/>
        <v>0</v>
      </c>
    </row>
    <row r="175" spans="53:53" ht="28.35" customHeight="1">
      <c r="BA175" s="1" t="str">
        <f t="shared" si="3"/>
        <v>0</v>
      </c>
    </row>
    <row r="176" spans="53:53" ht="28.35" customHeight="1">
      <c r="BA176" s="1" t="str">
        <f t="shared" si="3"/>
        <v>0</v>
      </c>
    </row>
    <row r="177" spans="53:53" ht="28.35" customHeight="1">
      <c r="BA177" s="1" t="str">
        <f t="shared" si="3"/>
        <v>0</v>
      </c>
    </row>
    <row r="178" spans="53:53" ht="28.35" customHeight="1">
      <c r="BA178" s="1" t="str">
        <f t="shared" si="3"/>
        <v>0</v>
      </c>
    </row>
    <row r="179" spans="53:53" ht="28.35" customHeight="1">
      <c r="BA179" s="1" t="str">
        <f t="shared" si="3"/>
        <v>0</v>
      </c>
    </row>
    <row r="180" spans="53:53" ht="28.35" customHeight="1">
      <c r="BA180" s="1" t="str">
        <f t="shared" si="3"/>
        <v>0</v>
      </c>
    </row>
    <row r="181" spans="53:53" ht="28.35" customHeight="1">
      <c r="BA181" s="1" t="str">
        <f t="shared" si="3"/>
        <v>0</v>
      </c>
    </row>
    <row r="182" spans="53:53" ht="28.35" customHeight="1">
      <c r="BA182" s="1" t="str">
        <f t="shared" si="3"/>
        <v>0</v>
      </c>
    </row>
    <row r="183" spans="53:53" ht="28.35" customHeight="1">
      <c r="BA183" s="1" t="str">
        <f t="shared" si="3"/>
        <v>0</v>
      </c>
    </row>
    <row r="184" spans="53:53" ht="28.35" customHeight="1">
      <c r="BA184" s="1" t="str">
        <f t="shared" si="3"/>
        <v>0</v>
      </c>
    </row>
    <row r="185" spans="53:53" ht="28.35" customHeight="1">
      <c r="BA185" s="1" t="str">
        <f t="shared" si="3"/>
        <v>0</v>
      </c>
    </row>
    <row r="186" spans="53:53" ht="28.35" customHeight="1">
      <c r="BA186" s="1" t="str">
        <f t="shared" si="3"/>
        <v>0</v>
      </c>
    </row>
    <row r="187" spans="53:53" ht="28.35" customHeight="1">
      <c r="BA187" s="1" t="str">
        <f t="shared" si="3"/>
        <v>0</v>
      </c>
    </row>
    <row r="188" spans="53:53" ht="28.35" customHeight="1">
      <c r="BA188" s="1" t="str">
        <f t="shared" si="3"/>
        <v>0</v>
      </c>
    </row>
    <row r="189" spans="53:53" ht="28.35" customHeight="1">
      <c r="BA189" s="1" t="str">
        <f t="shared" si="3"/>
        <v>0</v>
      </c>
    </row>
    <row r="190" spans="53:53" ht="28.35" customHeight="1">
      <c r="BA190" s="1" t="str">
        <f t="shared" si="3"/>
        <v>0</v>
      </c>
    </row>
    <row r="191" spans="53:53" ht="28.35" customHeight="1">
      <c r="BA191" s="1" t="str">
        <f t="shared" si="3"/>
        <v>0</v>
      </c>
    </row>
    <row r="192" spans="53:53" ht="28.35" customHeight="1">
      <c r="BA192" s="1" t="str">
        <f t="shared" si="3"/>
        <v>0</v>
      </c>
    </row>
    <row r="193" spans="53:53" ht="28.35" customHeight="1">
      <c r="BA193" s="1" t="str">
        <f t="shared" si="3"/>
        <v>0</v>
      </c>
    </row>
    <row r="194" spans="53:53" ht="28.35" customHeight="1">
      <c r="BA194" s="1" t="str">
        <f t="shared" si="3"/>
        <v>0</v>
      </c>
    </row>
    <row r="195" spans="53:53" ht="28.35" customHeight="1">
      <c r="BA195" s="1" t="str">
        <f t="shared" si="3"/>
        <v>0</v>
      </c>
    </row>
    <row r="196" spans="53:53" ht="28.35" customHeight="1">
      <c r="BA196" s="1" t="str">
        <f t="shared" si="3"/>
        <v>0</v>
      </c>
    </row>
    <row r="197" spans="53:53" ht="28.35" customHeight="1">
      <c r="BA197" s="1" t="str">
        <f t="shared" ref="BA197:BA260" si="4">IF(I197="تمام وقت","1","0")</f>
        <v>0</v>
      </c>
    </row>
    <row r="198" spans="53:53" ht="28.35" customHeight="1">
      <c r="BA198" s="1" t="str">
        <f t="shared" si="4"/>
        <v>0</v>
      </c>
    </row>
    <row r="199" spans="53:53" ht="28.35" customHeight="1">
      <c r="BA199" s="1" t="str">
        <f t="shared" si="4"/>
        <v>0</v>
      </c>
    </row>
    <row r="200" spans="53:53" ht="28.35" customHeight="1">
      <c r="BA200" s="1" t="str">
        <f t="shared" si="4"/>
        <v>0</v>
      </c>
    </row>
    <row r="201" spans="53:53" ht="28.35" customHeight="1">
      <c r="BA201" s="1" t="str">
        <f t="shared" si="4"/>
        <v>0</v>
      </c>
    </row>
    <row r="202" spans="53:53" ht="28.35" customHeight="1">
      <c r="BA202" s="1" t="str">
        <f t="shared" si="4"/>
        <v>0</v>
      </c>
    </row>
    <row r="203" spans="53:53" ht="28.35" customHeight="1">
      <c r="BA203" s="1" t="str">
        <f t="shared" si="4"/>
        <v>0</v>
      </c>
    </row>
    <row r="204" spans="53:53" ht="28.35" customHeight="1">
      <c r="BA204" s="1" t="str">
        <f t="shared" si="4"/>
        <v>0</v>
      </c>
    </row>
    <row r="205" spans="53:53" ht="28.35" customHeight="1">
      <c r="BA205" s="1" t="str">
        <f t="shared" si="4"/>
        <v>0</v>
      </c>
    </row>
    <row r="206" spans="53:53" ht="28.35" customHeight="1">
      <c r="BA206" s="1" t="str">
        <f t="shared" si="4"/>
        <v>0</v>
      </c>
    </row>
    <row r="207" spans="53:53" ht="28.35" customHeight="1">
      <c r="BA207" s="1" t="str">
        <f t="shared" si="4"/>
        <v>0</v>
      </c>
    </row>
    <row r="208" spans="53:53" ht="28.35" customHeight="1">
      <c r="BA208" s="1" t="str">
        <f t="shared" si="4"/>
        <v>0</v>
      </c>
    </row>
    <row r="209" spans="53:53" ht="28.35" customHeight="1">
      <c r="BA209" s="1" t="str">
        <f t="shared" si="4"/>
        <v>0</v>
      </c>
    </row>
    <row r="210" spans="53:53" ht="28.35" customHeight="1">
      <c r="BA210" s="1" t="str">
        <f t="shared" si="4"/>
        <v>0</v>
      </c>
    </row>
    <row r="211" spans="53:53" ht="28.35" customHeight="1">
      <c r="BA211" s="1" t="str">
        <f t="shared" si="4"/>
        <v>0</v>
      </c>
    </row>
    <row r="212" spans="53:53" ht="28.35" customHeight="1">
      <c r="BA212" s="1" t="str">
        <f t="shared" si="4"/>
        <v>0</v>
      </c>
    </row>
    <row r="213" spans="53:53" ht="28.35" customHeight="1">
      <c r="BA213" s="1" t="str">
        <f t="shared" si="4"/>
        <v>0</v>
      </c>
    </row>
    <row r="214" spans="53:53" ht="28.35" customHeight="1">
      <c r="BA214" s="1" t="str">
        <f t="shared" si="4"/>
        <v>0</v>
      </c>
    </row>
    <row r="215" spans="53:53" ht="28.35" customHeight="1">
      <c r="BA215" s="1" t="str">
        <f t="shared" si="4"/>
        <v>0</v>
      </c>
    </row>
    <row r="216" spans="53:53" ht="28.35" customHeight="1">
      <c r="BA216" s="1" t="str">
        <f t="shared" si="4"/>
        <v>0</v>
      </c>
    </row>
    <row r="217" spans="53:53" ht="28.35" customHeight="1">
      <c r="BA217" s="1" t="str">
        <f t="shared" si="4"/>
        <v>0</v>
      </c>
    </row>
    <row r="218" spans="53:53" ht="28.35" customHeight="1">
      <c r="BA218" s="1" t="str">
        <f t="shared" si="4"/>
        <v>0</v>
      </c>
    </row>
    <row r="219" spans="53:53" ht="28.35" customHeight="1">
      <c r="BA219" s="1" t="str">
        <f t="shared" si="4"/>
        <v>0</v>
      </c>
    </row>
    <row r="220" spans="53:53" ht="28.35" customHeight="1">
      <c r="BA220" s="1" t="str">
        <f t="shared" si="4"/>
        <v>0</v>
      </c>
    </row>
    <row r="221" spans="53:53" ht="28.35" customHeight="1">
      <c r="BA221" s="1" t="str">
        <f t="shared" si="4"/>
        <v>0</v>
      </c>
    </row>
    <row r="222" spans="53:53" ht="28.35" customHeight="1">
      <c r="BA222" s="1" t="str">
        <f t="shared" si="4"/>
        <v>0</v>
      </c>
    </row>
    <row r="223" spans="53:53" ht="28.35" customHeight="1">
      <c r="BA223" s="1" t="str">
        <f t="shared" si="4"/>
        <v>0</v>
      </c>
    </row>
    <row r="224" spans="53:53" ht="28.35" customHeight="1">
      <c r="BA224" s="1" t="str">
        <f t="shared" si="4"/>
        <v>0</v>
      </c>
    </row>
    <row r="225" spans="53:53" ht="28.35" customHeight="1">
      <c r="BA225" s="1" t="str">
        <f t="shared" si="4"/>
        <v>0</v>
      </c>
    </row>
    <row r="226" spans="53:53" ht="28.35" customHeight="1">
      <c r="BA226" s="1" t="str">
        <f t="shared" si="4"/>
        <v>0</v>
      </c>
    </row>
    <row r="227" spans="53:53" ht="28.35" customHeight="1">
      <c r="BA227" s="1" t="str">
        <f t="shared" si="4"/>
        <v>0</v>
      </c>
    </row>
    <row r="228" spans="53:53" ht="28.35" customHeight="1">
      <c r="BA228" s="1" t="str">
        <f t="shared" si="4"/>
        <v>0</v>
      </c>
    </row>
    <row r="229" spans="53:53" ht="28.35" customHeight="1">
      <c r="BA229" s="1" t="str">
        <f t="shared" si="4"/>
        <v>0</v>
      </c>
    </row>
    <row r="230" spans="53:53" ht="28.35" customHeight="1">
      <c r="BA230" s="1" t="str">
        <f t="shared" si="4"/>
        <v>0</v>
      </c>
    </row>
    <row r="231" spans="53:53" ht="28.35" customHeight="1">
      <c r="BA231" s="1" t="str">
        <f t="shared" si="4"/>
        <v>0</v>
      </c>
    </row>
    <row r="232" spans="53:53" ht="28.35" customHeight="1">
      <c r="BA232" s="1" t="str">
        <f t="shared" si="4"/>
        <v>0</v>
      </c>
    </row>
    <row r="233" spans="53:53" ht="28.35" customHeight="1">
      <c r="BA233" s="1" t="str">
        <f t="shared" si="4"/>
        <v>0</v>
      </c>
    </row>
    <row r="234" spans="53:53" ht="28.35" customHeight="1">
      <c r="BA234" s="1" t="str">
        <f t="shared" si="4"/>
        <v>0</v>
      </c>
    </row>
    <row r="235" spans="53:53" ht="28.35" customHeight="1">
      <c r="BA235" s="1" t="str">
        <f t="shared" si="4"/>
        <v>0</v>
      </c>
    </row>
    <row r="236" spans="53:53" ht="28.35" customHeight="1">
      <c r="BA236" s="1" t="str">
        <f t="shared" si="4"/>
        <v>0</v>
      </c>
    </row>
    <row r="237" spans="53:53" ht="28.35" customHeight="1">
      <c r="BA237" s="1" t="str">
        <f t="shared" si="4"/>
        <v>0</v>
      </c>
    </row>
    <row r="238" spans="53:53" ht="28.35" customHeight="1">
      <c r="BA238" s="1" t="str">
        <f t="shared" si="4"/>
        <v>0</v>
      </c>
    </row>
    <row r="239" spans="53:53" ht="28.35" customHeight="1">
      <c r="BA239" s="1" t="str">
        <f t="shared" si="4"/>
        <v>0</v>
      </c>
    </row>
    <row r="240" spans="53:53" ht="28.35" customHeight="1">
      <c r="BA240" s="1" t="str">
        <f t="shared" si="4"/>
        <v>0</v>
      </c>
    </row>
    <row r="241" spans="53:53" ht="28.35" customHeight="1">
      <c r="BA241" s="1" t="str">
        <f t="shared" si="4"/>
        <v>0</v>
      </c>
    </row>
    <row r="242" spans="53:53" ht="28.35" customHeight="1">
      <c r="BA242" s="1" t="str">
        <f t="shared" si="4"/>
        <v>0</v>
      </c>
    </row>
    <row r="243" spans="53:53" ht="28.35" customHeight="1">
      <c r="BA243" s="1" t="str">
        <f t="shared" si="4"/>
        <v>0</v>
      </c>
    </row>
    <row r="244" spans="53:53" ht="28.35" customHeight="1">
      <c r="BA244" s="1" t="str">
        <f t="shared" si="4"/>
        <v>0</v>
      </c>
    </row>
    <row r="245" spans="53:53" ht="28.35" customHeight="1">
      <c r="BA245" s="1" t="str">
        <f t="shared" si="4"/>
        <v>0</v>
      </c>
    </row>
    <row r="246" spans="53:53" ht="28.35" customHeight="1">
      <c r="BA246" s="1" t="str">
        <f t="shared" si="4"/>
        <v>0</v>
      </c>
    </row>
    <row r="247" spans="53:53" ht="28.35" customHeight="1">
      <c r="BA247" s="1" t="str">
        <f t="shared" si="4"/>
        <v>0</v>
      </c>
    </row>
    <row r="248" spans="53:53" ht="28.35" customHeight="1">
      <c r="BA248" s="1" t="str">
        <f t="shared" si="4"/>
        <v>0</v>
      </c>
    </row>
    <row r="249" spans="53:53" ht="28.35" customHeight="1">
      <c r="BA249" s="1" t="str">
        <f t="shared" si="4"/>
        <v>0</v>
      </c>
    </row>
    <row r="250" spans="53:53" ht="28.35" customHeight="1">
      <c r="BA250" s="1" t="str">
        <f t="shared" si="4"/>
        <v>0</v>
      </c>
    </row>
    <row r="251" spans="53:53" ht="28.35" customHeight="1">
      <c r="BA251" s="1" t="str">
        <f t="shared" si="4"/>
        <v>0</v>
      </c>
    </row>
    <row r="252" spans="53:53" ht="28.35" customHeight="1">
      <c r="BA252" s="1" t="str">
        <f t="shared" si="4"/>
        <v>0</v>
      </c>
    </row>
    <row r="253" spans="53:53" ht="28.35" customHeight="1">
      <c r="BA253" s="1" t="str">
        <f t="shared" si="4"/>
        <v>0</v>
      </c>
    </row>
    <row r="254" spans="53:53" ht="28.35" customHeight="1">
      <c r="BA254" s="1" t="str">
        <f t="shared" si="4"/>
        <v>0</v>
      </c>
    </row>
    <row r="255" spans="53:53" ht="28.35" customHeight="1">
      <c r="BA255" s="1" t="str">
        <f t="shared" si="4"/>
        <v>0</v>
      </c>
    </row>
    <row r="256" spans="53:53" ht="28.35" customHeight="1">
      <c r="BA256" s="1" t="str">
        <f t="shared" si="4"/>
        <v>0</v>
      </c>
    </row>
    <row r="257" spans="53:53" ht="28.35" customHeight="1">
      <c r="BA257" s="1" t="str">
        <f t="shared" si="4"/>
        <v>0</v>
      </c>
    </row>
    <row r="258" spans="53:53" ht="28.35" customHeight="1">
      <c r="BA258" s="1" t="str">
        <f t="shared" si="4"/>
        <v>0</v>
      </c>
    </row>
    <row r="259" spans="53:53" ht="28.35" customHeight="1">
      <c r="BA259" s="1" t="str">
        <f t="shared" si="4"/>
        <v>0</v>
      </c>
    </row>
    <row r="260" spans="53:53" ht="28.35" customHeight="1">
      <c r="BA260" s="1" t="str">
        <f t="shared" si="4"/>
        <v>0</v>
      </c>
    </row>
    <row r="261" spans="53:53" ht="28.35" customHeight="1">
      <c r="BA261" s="1" t="str">
        <f t="shared" ref="BA261:BA322" si="5">IF(I261="تمام وقت","1","0")</f>
        <v>0</v>
      </c>
    </row>
    <row r="262" spans="53:53" ht="28.35" customHeight="1">
      <c r="BA262" s="1" t="str">
        <f t="shared" si="5"/>
        <v>0</v>
      </c>
    </row>
    <row r="263" spans="53:53" ht="28.35" customHeight="1">
      <c r="BA263" s="1" t="str">
        <f t="shared" si="5"/>
        <v>0</v>
      </c>
    </row>
    <row r="264" spans="53:53" ht="28.35" customHeight="1">
      <c r="BA264" s="1" t="str">
        <f t="shared" si="5"/>
        <v>0</v>
      </c>
    </row>
    <row r="265" spans="53:53" ht="28.35" customHeight="1">
      <c r="BA265" s="1" t="str">
        <f t="shared" si="5"/>
        <v>0</v>
      </c>
    </row>
    <row r="266" spans="53:53" ht="28.35" customHeight="1">
      <c r="BA266" s="1" t="str">
        <f t="shared" si="5"/>
        <v>0</v>
      </c>
    </row>
    <row r="267" spans="53:53" ht="28.35" customHeight="1">
      <c r="BA267" s="1" t="str">
        <f t="shared" si="5"/>
        <v>0</v>
      </c>
    </row>
    <row r="268" spans="53:53" ht="28.35" customHeight="1">
      <c r="BA268" s="1" t="str">
        <f t="shared" si="5"/>
        <v>0</v>
      </c>
    </row>
    <row r="269" spans="53:53" ht="28.35" customHeight="1">
      <c r="BA269" s="1" t="str">
        <f t="shared" si="5"/>
        <v>0</v>
      </c>
    </row>
    <row r="270" spans="53:53" ht="28.35" customHeight="1">
      <c r="BA270" s="1" t="str">
        <f t="shared" si="5"/>
        <v>0</v>
      </c>
    </row>
    <row r="271" spans="53:53" ht="28.35" customHeight="1">
      <c r="BA271" s="1" t="str">
        <f t="shared" si="5"/>
        <v>0</v>
      </c>
    </row>
    <row r="272" spans="53:53" ht="28.35" customHeight="1">
      <c r="BA272" s="1" t="str">
        <f t="shared" si="5"/>
        <v>0</v>
      </c>
    </row>
    <row r="273" spans="53:53" ht="28.35" customHeight="1">
      <c r="BA273" s="1" t="str">
        <f t="shared" si="5"/>
        <v>0</v>
      </c>
    </row>
    <row r="274" spans="53:53" ht="28.35" customHeight="1">
      <c r="BA274" s="1" t="str">
        <f t="shared" si="5"/>
        <v>0</v>
      </c>
    </row>
    <row r="275" spans="53:53" ht="28.35" customHeight="1">
      <c r="BA275" s="1" t="str">
        <f t="shared" si="5"/>
        <v>0</v>
      </c>
    </row>
    <row r="276" spans="53:53" ht="28.35" customHeight="1">
      <c r="BA276" s="1" t="str">
        <f t="shared" si="5"/>
        <v>0</v>
      </c>
    </row>
    <row r="277" spans="53:53" ht="28.35" customHeight="1">
      <c r="BA277" s="1" t="str">
        <f t="shared" si="5"/>
        <v>0</v>
      </c>
    </row>
    <row r="278" spans="53:53" ht="28.35" customHeight="1">
      <c r="BA278" s="1" t="str">
        <f t="shared" si="5"/>
        <v>0</v>
      </c>
    </row>
    <row r="279" spans="53:53" ht="28.35" customHeight="1">
      <c r="BA279" s="1" t="str">
        <f t="shared" si="5"/>
        <v>0</v>
      </c>
    </row>
    <row r="280" spans="53:53" ht="28.35" customHeight="1">
      <c r="BA280" s="1" t="str">
        <f t="shared" si="5"/>
        <v>0</v>
      </c>
    </row>
    <row r="281" spans="53:53" ht="28.35" customHeight="1">
      <c r="BA281" s="1" t="str">
        <f t="shared" si="5"/>
        <v>0</v>
      </c>
    </row>
    <row r="282" spans="53:53" ht="28.35" customHeight="1">
      <c r="BA282" s="1" t="str">
        <f t="shared" si="5"/>
        <v>0</v>
      </c>
    </row>
    <row r="283" spans="53:53" ht="28.35" customHeight="1">
      <c r="BA283" s="1" t="str">
        <f t="shared" si="5"/>
        <v>0</v>
      </c>
    </row>
    <row r="284" spans="53:53" ht="28.35" customHeight="1">
      <c r="BA284" s="1" t="str">
        <f t="shared" si="5"/>
        <v>0</v>
      </c>
    </row>
    <row r="285" spans="53:53" ht="28.35" customHeight="1">
      <c r="BA285" s="1" t="str">
        <f t="shared" si="5"/>
        <v>0</v>
      </c>
    </row>
    <row r="286" spans="53:53" ht="28.35" customHeight="1">
      <c r="BA286" s="1" t="str">
        <f t="shared" si="5"/>
        <v>0</v>
      </c>
    </row>
    <row r="287" spans="53:53" ht="28.35" customHeight="1">
      <c r="BA287" s="1" t="str">
        <f t="shared" si="5"/>
        <v>0</v>
      </c>
    </row>
    <row r="288" spans="53:53" ht="28.35" customHeight="1">
      <c r="BA288" s="1" t="str">
        <f t="shared" si="5"/>
        <v>0</v>
      </c>
    </row>
    <row r="289" spans="53:53" ht="28.35" customHeight="1">
      <c r="BA289" s="1" t="str">
        <f t="shared" si="5"/>
        <v>0</v>
      </c>
    </row>
    <row r="290" spans="53:53" ht="28.35" customHeight="1">
      <c r="BA290" s="1" t="str">
        <f t="shared" si="5"/>
        <v>0</v>
      </c>
    </row>
    <row r="291" spans="53:53" ht="28.35" customHeight="1">
      <c r="BA291" s="1" t="str">
        <f t="shared" si="5"/>
        <v>0</v>
      </c>
    </row>
    <row r="292" spans="53:53" ht="28.35" customHeight="1">
      <c r="BA292" s="1" t="str">
        <f t="shared" si="5"/>
        <v>0</v>
      </c>
    </row>
    <row r="293" spans="53:53" ht="28.35" customHeight="1">
      <c r="BA293" s="1" t="str">
        <f t="shared" si="5"/>
        <v>0</v>
      </c>
    </row>
    <row r="294" spans="53:53" ht="28.35" customHeight="1">
      <c r="BA294" s="1" t="str">
        <f t="shared" si="5"/>
        <v>0</v>
      </c>
    </row>
    <row r="295" spans="53:53" ht="28.35" customHeight="1">
      <c r="BA295" s="1" t="str">
        <f t="shared" si="5"/>
        <v>0</v>
      </c>
    </row>
    <row r="296" spans="53:53" ht="28.35" customHeight="1">
      <c r="BA296" s="1" t="str">
        <f t="shared" si="5"/>
        <v>0</v>
      </c>
    </row>
    <row r="297" spans="53:53" ht="28.35" customHeight="1">
      <c r="BA297" s="1" t="str">
        <f t="shared" si="5"/>
        <v>0</v>
      </c>
    </row>
    <row r="298" spans="53:53" ht="28.35" customHeight="1">
      <c r="BA298" s="1" t="str">
        <f t="shared" si="5"/>
        <v>0</v>
      </c>
    </row>
    <row r="299" spans="53:53" ht="28.35" customHeight="1">
      <c r="BA299" s="1" t="str">
        <f t="shared" si="5"/>
        <v>0</v>
      </c>
    </row>
    <row r="300" spans="53:53" ht="28.35" customHeight="1">
      <c r="BA300" s="1" t="str">
        <f t="shared" si="5"/>
        <v>0</v>
      </c>
    </row>
    <row r="301" spans="53:53" ht="28.35" customHeight="1">
      <c r="BA301" s="1" t="str">
        <f t="shared" si="5"/>
        <v>0</v>
      </c>
    </row>
    <row r="302" spans="53:53" ht="28.35" customHeight="1">
      <c r="BA302" s="1" t="str">
        <f t="shared" si="5"/>
        <v>0</v>
      </c>
    </row>
    <row r="303" spans="53:53" ht="28.35" customHeight="1">
      <c r="BA303" s="1" t="str">
        <f t="shared" si="5"/>
        <v>0</v>
      </c>
    </row>
    <row r="304" spans="53:53" ht="28.35" customHeight="1">
      <c r="BA304" s="1" t="str">
        <f t="shared" si="5"/>
        <v>0</v>
      </c>
    </row>
    <row r="305" spans="53:53" ht="28.35" customHeight="1">
      <c r="BA305" s="1" t="str">
        <f t="shared" si="5"/>
        <v>0</v>
      </c>
    </row>
    <row r="306" spans="53:53" ht="28.35" customHeight="1">
      <c r="BA306" s="1" t="str">
        <f t="shared" si="5"/>
        <v>0</v>
      </c>
    </row>
    <row r="307" spans="53:53" ht="28.35" customHeight="1">
      <c r="BA307" s="1" t="str">
        <f t="shared" si="5"/>
        <v>0</v>
      </c>
    </row>
    <row r="308" spans="53:53" ht="28.35" customHeight="1">
      <c r="BA308" s="1" t="str">
        <f t="shared" si="5"/>
        <v>0</v>
      </c>
    </row>
    <row r="309" spans="53:53" ht="28.35" customHeight="1">
      <c r="BA309" s="1" t="str">
        <f t="shared" si="5"/>
        <v>0</v>
      </c>
    </row>
    <row r="310" spans="53:53" ht="28.35" customHeight="1">
      <c r="BA310" s="1" t="str">
        <f t="shared" si="5"/>
        <v>0</v>
      </c>
    </row>
    <row r="311" spans="53:53" ht="28.35" customHeight="1">
      <c r="BA311" s="1" t="str">
        <f t="shared" si="5"/>
        <v>0</v>
      </c>
    </row>
    <row r="312" spans="53:53" ht="28.35" customHeight="1">
      <c r="BA312" s="1" t="str">
        <f t="shared" si="5"/>
        <v>0</v>
      </c>
    </row>
    <row r="313" spans="53:53" ht="28.35" customHeight="1">
      <c r="BA313" s="1" t="str">
        <f t="shared" si="5"/>
        <v>0</v>
      </c>
    </row>
    <row r="314" spans="53:53" ht="28.35" customHeight="1">
      <c r="BA314" s="1" t="str">
        <f t="shared" si="5"/>
        <v>0</v>
      </c>
    </row>
    <row r="315" spans="53:53" ht="28.35" customHeight="1">
      <c r="BA315" s="1" t="str">
        <f t="shared" si="5"/>
        <v>0</v>
      </c>
    </row>
    <row r="316" spans="53:53" ht="28.35" customHeight="1">
      <c r="BA316" s="1" t="str">
        <f t="shared" si="5"/>
        <v>0</v>
      </c>
    </row>
    <row r="317" spans="53:53" ht="28.35" customHeight="1">
      <c r="BA317" s="1" t="str">
        <f t="shared" si="5"/>
        <v>0</v>
      </c>
    </row>
    <row r="318" spans="53:53" ht="28.35" customHeight="1">
      <c r="BA318" s="1" t="str">
        <f t="shared" si="5"/>
        <v>0</v>
      </c>
    </row>
    <row r="319" spans="53:53" ht="28.35" customHeight="1">
      <c r="BA319" s="1" t="str">
        <f t="shared" si="5"/>
        <v>0</v>
      </c>
    </row>
    <row r="320" spans="53:53" ht="28.35" customHeight="1">
      <c r="BA320" s="1" t="str">
        <f t="shared" si="5"/>
        <v>0</v>
      </c>
    </row>
    <row r="321" spans="53:53" ht="28.35" customHeight="1">
      <c r="BA321" s="1" t="str">
        <f t="shared" si="5"/>
        <v>0</v>
      </c>
    </row>
    <row r="322" spans="53:53" ht="28.35" customHeight="1">
      <c r="BA322" s="1" t="str">
        <f t="shared" si="5"/>
        <v>0</v>
      </c>
    </row>
  </sheetData>
  <sheetProtection sheet="1" objects="1" scenarios="1"/>
  <mergeCells count="54">
    <mergeCell ref="O10:Q10"/>
    <mergeCell ref="O11:Q11"/>
    <mergeCell ref="O12:Q12"/>
    <mergeCell ref="O3:Q3"/>
    <mergeCell ref="O7:Q7"/>
    <mergeCell ref="O8:Q8"/>
    <mergeCell ref="O9:Q9"/>
    <mergeCell ref="O4:Q4"/>
    <mergeCell ref="O5:Q5"/>
    <mergeCell ref="O6:Q6"/>
    <mergeCell ref="O36:Q36"/>
    <mergeCell ref="O53:Q53"/>
    <mergeCell ref="O21:Q21"/>
    <mergeCell ref="O50:Q50"/>
    <mergeCell ref="O51:Q51"/>
    <mergeCell ref="O52:Q52"/>
    <mergeCell ref="O49:Q49"/>
    <mergeCell ref="O44:Q44"/>
    <mergeCell ref="O45:Q45"/>
    <mergeCell ref="O46:Q46"/>
    <mergeCell ref="O47:Q47"/>
    <mergeCell ref="O48:Q48"/>
    <mergeCell ref="O31:Q31"/>
    <mergeCell ref="O32:Q32"/>
    <mergeCell ref="O33:Q33"/>
    <mergeCell ref="O34:Q34"/>
    <mergeCell ref="O35:Q35"/>
    <mergeCell ref="O26:Q26"/>
    <mergeCell ref="O27:Q27"/>
    <mergeCell ref="O28:Q28"/>
    <mergeCell ref="O29:Q29"/>
    <mergeCell ref="O30:Q30"/>
    <mergeCell ref="O13:Q13"/>
    <mergeCell ref="O22:Q22"/>
    <mergeCell ref="O23:Q23"/>
    <mergeCell ref="O24:Q24"/>
    <mergeCell ref="O25:Q25"/>
    <mergeCell ref="O14:Q14"/>
    <mergeCell ref="A54:Q54"/>
    <mergeCell ref="B1:C1"/>
    <mergeCell ref="O40:Q40"/>
    <mergeCell ref="O41:Q41"/>
    <mergeCell ref="O42:Q42"/>
    <mergeCell ref="O43:Q43"/>
    <mergeCell ref="A2:S2"/>
    <mergeCell ref="O37:Q37"/>
    <mergeCell ref="O38:Q38"/>
    <mergeCell ref="O39:Q39"/>
    <mergeCell ref="O19:Q19"/>
    <mergeCell ref="O20:Q20"/>
    <mergeCell ref="O17:Q17"/>
    <mergeCell ref="O18:Q18"/>
    <mergeCell ref="O15:Q15"/>
    <mergeCell ref="O16:Q16"/>
  </mergeCells>
  <dataValidations count="8">
    <dataValidation type="list" allowBlank="1" showInputMessage="1" showErrorMessage="1" sqref="M4:N53">
      <formula1>$CG$4:$CG$5</formula1>
    </dataValidation>
    <dataValidation type="list" allowBlank="1" showInputMessage="1" showErrorMessage="1" sqref="L4:L53">
      <formula1>$CE$4:$CE$5</formula1>
    </dataValidation>
    <dataValidation type="list" allowBlank="1" showInputMessage="1" showErrorMessage="1" sqref="I4:I53">
      <formula1>$CD$4:$CD$5</formula1>
    </dataValidation>
    <dataValidation type="list" allowBlank="1" showInputMessage="1" showErrorMessage="1" sqref="F4:F53">
      <formula1>$CH$4:$CH$9</formula1>
    </dataValidation>
    <dataValidation type="list" allowBlank="1" showInputMessage="1" showErrorMessage="1" sqref="E4:E53">
      <formula1>$CF$4:$CF$5</formula1>
    </dataValidation>
    <dataValidation type="list" allowBlank="1" showInputMessage="1" showErrorMessage="1" sqref="K4:K53">
      <formula1>$CI$4:$CI$9</formula1>
    </dataValidation>
    <dataValidation errorStyle="warning" showInputMessage="1" showErrorMessage="1" errorTitle="خطا" error="خطا 2" sqref="B4:B20"/>
    <dataValidation type="custom" errorStyle="information" allowBlank="1" showInputMessage="1" showErrorMessage="1" errorTitle="خطا" error=".لطفا در ابتدا  نام و نام خانوادگی را تکمیل نمایید" sqref="C4">
      <formula1>COUNTA(B4)=1</formula1>
    </dataValidation>
  </dataValidations>
  <pageMargins left="0.17" right="0.17" top="0.74803040200000004" bottom="0.74803040200000004" header="0.31496062992126" footer="0.31496062992126"/>
  <pageSetup orientation="landscape" r:id="rId1"/>
  <headerFooter>
    <oddHeader>&amp;L
&amp;C&amp;"B Nazanin,Bold"&amp;12پارک علم و فناوری جهاد دانشگاهی کرمانشاه</oddHeader>
    <oddFooter>&amp;C&amp;"B Nazanin,Bold"&amp;12پارک علم و فناوری جهاد دانشگاهی کرمانشاه</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B52"/>
  <sheetViews>
    <sheetView showGridLines="0" rightToLeft="1" topLeftCell="P2" zoomScale="96" zoomScaleNormal="96" workbookViewId="0">
      <selection activeCell="W5" sqref="T5:W5"/>
    </sheetView>
  </sheetViews>
  <sheetFormatPr defaultColWidth="8.85546875" defaultRowHeight="28.35" customHeight="1"/>
  <cols>
    <col min="1" max="1" width="5" style="1" customWidth="1"/>
    <col min="2" max="2" width="29.5703125" style="1" customWidth="1"/>
    <col min="3" max="3" width="15.7109375" style="1" customWidth="1"/>
    <col min="4" max="5" width="13.42578125" style="1" customWidth="1"/>
    <col min="6" max="9" width="11.7109375" style="1" customWidth="1"/>
    <col min="10" max="10" width="12.42578125" style="1" customWidth="1"/>
    <col min="11" max="11" width="11.7109375" style="1" customWidth="1"/>
    <col min="12" max="12" width="6.5703125" style="1" customWidth="1"/>
    <col min="13" max="13" width="8.85546875" style="1" customWidth="1"/>
    <col min="14" max="16" width="6.5703125" style="1" customWidth="1"/>
    <col min="17" max="18" width="11.140625" style="1" customWidth="1"/>
    <col min="19" max="19" width="21.5703125" style="1" customWidth="1"/>
    <col min="20" max="20" width="12.5703125" style="1" customWidth="1"/>
    <col min="21" max="21" width="14" style="1" customWidth="1"/>
    <col min="22" max="22" width="15.42578125" style="1" customWidth="1"/>
    <col min="23" max="23" width="11.5703125" style="1" customWidth="1"/>
    <col min="24" max="24" width="14.5703125" style="1" customWidth="1"/>
    <col min="25" max="25" width="10.42578125" style="1" customWidth="1"/>
    <col min="26" max="27" width="7.28515625" style="1" customWidth="1"/>
    <col min="28" max="54" width="12.85546875" style="5" customWidth="1"/>
    <col min="55" max="59" width="12.85546875" style="5" hidden="1" customWidth="1"/>
    <col min="60" max="61" width="12.85546875" style="1" hidden="1" customWidth="1"/>
    <col min="62" max="67" width="8.85546875" style="1" hidden="1" customWidth="1"/>
    <col min="68" max="68" width="3.28515625" style="1" hidden="1" customWidth="1"/>
    <col min="69" max="69" width="8.85546875" style="1" hidden="1" customWidth="1"/>
    <col min="70" max="70" width="35.7109375" style="1" hidden="1" customWidth="1"/>
    <col min="71" max="71" width="40" style="1" hidden="1" customWidth="1"/>
    <col min="72" max="80" width="8.85546875" style="1" hidden="1" customWidth="1"/>
    <col min="81" max="84" width="8.85546875" style="1" customWidth="1"/>
    <col min="85" max="16384" width="8.85546875" style="1"/>
  </cols>
  <sheetData>
    <row r="1" spans="1:65" ht="28.35" hidden="1" customHeight="1" thickBot="1">
      <c r="A1" s="21" t="s">
        <v>217</v>
      </c>
      <c r="B1" s="564">
        <f>'1'!B2:B2</f>
        <v>0</v>
      </c>
      <c r="C1" s="564"/>
      <c r="D1" s="565"/>
      <c r="E1" s="565"/>
      <c r="F1" s="565"/>
      <c r="G1" s="565"/>
      <c r="H1" s="565"/>
      <c r="I1" s="565"/>
      <c r="J1" s="565"/>
      <c r="K1" s="565"/>
      <c r="L1" s="565"/>
      <c r="M1" s="565"/>
      <c r="N1" s="565"/>
      <c r="O1" s="565"/>
      <c r="P1" s="565"/>
      <c r="Q1" s="565"/>
      <c r="R1" s="565"/>
      <c r="S1" s="565"/>
      <c r="T1" s="565"/>
      <c r="U1" s="565"/>
      <c r="V1" s="565"/>
      <c r="W1" s="80"/>
      <c r="X1" s="80"/>
      <c r="Y1" s="82"/>
      <c r="Z1" s="206"/>
      <c r="AA1" s="207"/>
    </row>
    <row r="2" spans="1:65" ht="70.5" customHeight="1">
      <c r="A2" s="566" t="s">
        <v>219</v>
      </c>
      <c r="B2" s="567"/>
      <c r="C2" s="567"/>
      <c r="D2" s="567"/>
      <c r="E2" s="568"/>
      <c r="F2" s="580" t="s">
        <v>349</v>
      </c>
      <c r="G2" s="581"/>
      <c r="H2" s="582"/>
      <c r="I2" s="572" t="s">
        <v>599</v>
      </c>
      <c r="J2" s="440"/>
      <c r="K2" s="441"/>
      <c r="L2" s="437" t="s">
        <v>18</v>
      </c>
      <c r="M2" s="438"/>
      <c r="N2" s="438"/>
      <c r="O2" s="576"/>
      <c r="P2" s="547" t="s">
        <v>352</v>
      </c>
      <c r="Q2" s="548"/>
      <c r="R2" s="548"/>
      <c r="S2" s="549"/>
      <c r="T2" s="590" t="s">
        <v>105</v>
      </c>
      <c r="U2" s="438"/>
      <c r="V2" s="438"/>
      <c r="W2" s="438"/>
      <c r="X2" s="438"/>
      <c r="Y2" s="439"/>
      <c r="Z2" s="542" t="s">
        <v>256</v>
      </c>
      <c r="AA2" s="543"/>
    </row>
    <row r="3" spans="1:65" ht="33" customHeight="1">
      <c r="A3" s="569"/>
      <c r="B3" s="570"/>
      <c r="C3" s="570"/>
      <c r="D3" s="570"/>
      <c r="E3" s="571"/>
      <c r="F3" s="204"/>
      <c r="G3" s="202"/>
      <c r="H3" s="205"/>
      <c r="I3" s="573"/>
      <c r="J3" s="574"/>
      <c r="K3" s="575"/>
      <c r="L3" s="577"/>
      <c r="M3" s="578"/>
      <c r="N3" s="578"/>
      <c r="O3" s="579"/>
      <c r="P3" s="583"/>
      <c r="Q3" s="584"/>
      <c r="R3" s="584"/>
      <c r="S3" s="585"/>
      <c r="T3" s="289">
        <f>'12'!V4</f>
        <v>0</v>
      </c>
      <c r="U3" s="172">
        <f>'12'!V5</f>
        <v>0</v>
      </c>
      <c r="V3" s="172">
        <f>'12'!V7</f>
        <v>0</v>
      </c>
      <c r="W3" s="172">
        <f>'12'!V14</f>
        <v>0</v>
      </c>
      <c r="X3" s="172">
        <f>'12'!V6+'12'!V8+'12'!V9+'12'!V10+'12'!V11+'12'!V12+'12'!V13+'12'!V15+'12'!V16</f>
        <v>0</v>
      </c>
      <c r="Y3" s="290"/>
      <c r="Z3" s="533"/>
      <c r="AA3" s="534"/>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row>
    <row r="4" spans="1:65" ht="76.5" customHeight="1" thickBot="1">
      <c r="A4" s="154" t="s">
        <v>7</v>
      </c>
      <c r="B4" s="155" t="s">
        <v>296</v>
      </c>
      <c r="C4" s="156" t="s">
        <v>143</v>
      </c>
      <c r="D4" s="157" t="s">
        <v>152</v>
      </c>
      <c r="E4" s="203" t="s">
        <v>331</v>
      </c>
      <c r="F4" s="198" t="s">
        <v>332</v>
      </c>
      <c r="G4" s="173" t="s">
        <v>333</v>
      </c>
      <c r="H4" s="174" t="s">
        <v>334</v>
      </c>
      <c r="I4" s="198" t="s">
        <v>602</v>
      </c>
      <c r="J4" s="173" t="s">
        <v>601</v>
      </c>
      <c r="K4" s="174" t="s">
        <v>600</v>
      </c>
      <c r="L4" s="161" t="s">
        <v>19</v>
      </c>
      <c r="M4" s="155" t="s">
        <v>20</v>
      </c>
      <c r="N4" s="155" t="s">
        <v>21</v>
      </c>
      <c r="O4" s="228" t="s">
        <v>22</v>
      </c>
      <c r="P4" s="161" t="s">
        <v>351</v>
      </c>
      <c r="Q4" s="586" t="s">
        <v>258</v>
      </c>
      <c r="R4" s="586"/>
      <c r="S4" s="587"/>
      <c r="T4" s="229" t="s">
        <v>175</v>
      </c>
      <c r="U4" s="173" t="s">
        <v>176</v>
      </c>
      <c r="V4" s="173" t="s">
        <v>177</v>
      </c>
      <c r="W4" s="173" t="s">
        <v>178</v>
      </c>
      <c r="X4" s="173" t="s">
        <v>182</v>
      </c>
      <c r="Y4" s="174" t="s">
        <v>319</v>
      </c>
      <c r="Z4" s="556" t="s">
        <v>269</v>
      </c>
      <c r="AA4" s="557"/>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row>
    <row r="5" spans="1:65" ht="24" customHeight="1">
      <c r="A5" s="151">
        <v>1</v>
      </c>
      <c r="B5" s="152" t="s">
        <v>606</v>
      </c>
      <c r="C5" s="153"/>
      <c r="D5" s="153"/>
      <c r="E5" s="160"/>
      <c r="F5" s="222"/>
      <c r="G5" s="223"/>
      <c r="H5" s="224"/>
      <c r="I5" s="222"/>
      <c r="J5" s="223"/>
      <c r="K5" s="224"/>
      <c r="L5" s="201"/>
      <c r="M5" s="159"/>
      <c r="N5" s="159"/>
      <c r="O5" s="160"/>
      <c r="P5" s="158"/>
      <c r="Q5" s="588"/>
      <c r="R5" s="588"/>
      <c r="S5" s="589"/>
      <c r="T5" s="230"/>
      <c r="U5" s="230"/>
      <c r="V5" s="230"/>
      <c r="W5" s="162"/>
      <c r="X5" s="162"/>
      <c r="Y5" s="387" t="e">
        <f>((T5*T$3+U5*U$3+V5*V$3+W5*W$3+X5*X$3)/100)/C5</f>
        <v>#DIV/0!</v>
      </c>
      <c r="Z5" s="591">
        <f t="shared" ref="Z5:Z34" si="0">E5*C5</f>
        <v>0</v>
      </c>
      <c r="AA5" s="592"/>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I5" s="96" t="e">
        <f>(T3*T5/C35)</f>
        <v>#DIV/0!</v>
      </c>
      <c r="BJ5" s="96" t="e">
        <f>(U3*U5)/C35</f>
        <v>#DIV/0!</v>
      </c>
      <c r="BK5" s="96" t="e">
        <f>(V3*V5)/C35</f>
        <v>#DIV/0!</v>
      </c>
      <c r="BL5" s="96" t="e">
        <f>(W3*W5)/C35</f>
        <v>#DIV/0!</v>
      </c>
      <c r="BM5" s="96" t="e">
        <f>(X3*X5)/C35</f>
        <v>#DIV/0!</v>
      </c>
    </row>
    <row r="6" spans="1:65" ht="24" customHeight="1">
      <c r="A6" s="58">
        <v>2</v>
      </c>
      <c r="B6" s="152" t="s">
        <v>607</v>
      </c>
      <c r="C6" s="153"/>
      <c r="D6" s="153"/>
      <c r="E6" s="160"/>
      <c r="F6" s="61"/>
      <c r="G6" s="62"/>
      <c r="H6" s="200"/>
      <c r="I6" s="61"/>
      <c r="J6" s="62"/>
      <c r="K6" s="200"/>
      <c r="L6" s="199"/>
      <c r="M6" s="62"/>
      <c r="N6" s="62"/>
      <c r="O6" s="60"/>
      <c r="P6" s="61"/>
      <c r="Q6" s="588"/>
      <c r="R6" s="588"/>
      <c r="S6" s="589"/>
      <c r="T6" s="231"/>
      <c r="U6" s="231"/>
      <c r="V6" s="231"/>
      <c r="W6" s="63"/>
      <c r="X6" s="63"/>
      <c r="Y6" s="387" t="e">
        <f t="shared" ref="Y6:Y7" si="1">((T6*T$3+U6*U$3+V6*V$3+W6*W$3+X6*X$3)/100)/C6</f>
        <v>#DIV/0!</v>
      </c>
      <c r="Z6" s="539">
        <f t="shared" si="0"/>
        <v>0</v>
      </c>
      <c r="AA6" s="540"/>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84" t="s">
        <v>297</v>
      </c>
      <c r="BE6" s="234" t="s">
        <v>192</v>
      </c>
      <c r="BF6" s="75"/>
      <c r="BG6" s="75"/>
      <c r="BI6" s="96" t="e">
        <f>(T3*T6/C35)</f>
        <v>#DIV/0!</v>
      </c>
      <c r="BJ6" s="96" t="e">
        <f>(U3*U6)/C35</f>
        <v>#DIV/0!</v>
      </c>
      <c r="BK6" s="96" t="e">
        <f>(V3*V6)/C35</f>
        <v>#DIV/0!</v>
      </c>
      <c r="BL6" s="96" t="e">
        <f>(W3*W6)/C35</f>
        <v>#DIV/0!</v>
      </c>
      <c r="BM6" s="96" t="e">
        <f>(X3*X6)/C35</f>
        <v>#DIV/0!</v>
      </c>
    </row>
    <row r="7" spans="1:65" ht="24" customHeight="1">
      <c r="A7" s="58">
        <v>3</v>
      </c>
      <c r="B7" s="152" t="s">
        <v>608</v>
      </c>
      <c r="C7" s="153"/>
      <c r="D7" s="153"/>
      <c r="E7" s="160"/>
      <c r="F7" s="61"/>
      <c r="G7" s="62"/>
      <c r="H7" s="200"/>
      <c r="I7" s="61"/>
      <c r="J7" s="62"/>
      <c r="K7" s="200"/>
      <c r="L7" s="199"/>
      <c r="M7" s="62"/>
      <c r="N7" s="62"/>
      <c r="O7" s="60"/>
      <c r="P7" s="61"/>
      <c r="Q7" s="562"/>
      <c r="R7" s="562"/>
      <c r="S7" s="563"/>
      <c r="T7" s="231"/>
      <c r="U7" s="231"/>
      <c r="V7" s="231"/>
      <c r="W7" s="63"/>
      <c r="X7" s="63"/>
      <c r="Y7" s="387" t="e">
        <f t="shared" si="1"/>
        <v>#DIV/0!</v>
      </c>
      <c r="Z7" s="539">
        <f t="shared" si="0"/>
        <v>0</v>
      </c>
      <c r="AA7" s="540"/>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84"/>
      <c r="BE7" s="234" t="s">
        <v>199</v>
      </c>
      <c r="BF7" s="75"/>
      <c r="BG7" s="75"/>
      <c r="BI7" s="96" t="e">
        <f>(T3*T7/C35)</f>
        <v>#DIV/0!</v>
      </c>
      <c r="BJ7" s="96" t="e">
        <f>(U3*U7)/C35</f>
        <v>#DIV/0!</v>
      </c>
      <c r="BK7" s="96" t="e">
        <f>(V3*V7)/C35</f>
        <v>#DIV/0!</v>
      </c>
      <c r="BL7" s="96" t="e">
        <f>(W3*W7)/C35</f>
        <v>#DIV/0!</v>
      </c>
      <c r="BM7" s="96" t="e">
        <f>(X3*X7)/C35</f>
        <v>#DIV/0!</v>
      </c>
    </row>
    <row r="8" spans="1:65" ht="24" customHeight="1">
      <c r="A8" s="58">
        <v>4</v>
      </c>
      <c r="B8" s="152" t="s">
        <v>605</v>
      </c>
      <c r="C8" s="59"/>
      <c r="D8" s="59"/>
      <c r="E8" s="160"/>
      <c r="F8" s="61"/>
      <c r="G8" s="62"/>
      <c r="H8" s="200"/>
      <c r="I8" s="61"/>
      <c r="J8" s="62"/>
      <c r="K8" s="200"/>
      <c r="L8" s="199"/>
      <c r="M8" s="62"/>
      <c r="N8" s="62"/>
      <c r="O8" s="60"/>
      <c r="P8" s="61"/>
      <c r="Q8" s="562"/>
      <c r="R8" s="562"/>
      <c r="S8" s="563"/>
      <c r="T8" s="231"/>
      <c r="U8" s="63"/>
      <c r="V8" s="63"/>
      <c r="W8" s="63"/>
      <c r="X8" s="63"/>
      <c r="Y8" s="387">
        <f t="shared" ref="Y8:Y14" si="2">IFERROR((BI8+BJ8+BK8+BL8+BM8)/100,0)</f>
        <v>0</v>
      </c>
      <c r="Z8" s="539">
        <f t="shared" si="0"/>
        <v>0</v>
      </c>
      <c r="AA8" s="540"/>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I8" s="96" t="e">
        <f>(T3*T8/C35)</f>
        <v>#DIV/0!</v>
      </c>
      <c r="BJ8" s="96" t="e">
        <f>(U3*U8)/C35</f>
        <v>#DIV/0!</v>
      </c>
      <c r="BK8" s="96" t="e">
        <f>(V3*V8)/C35</f>
        <v>#DIV/0!</v>
      </c>
      <c r="BL8" s="96" t="e">
        <f>(W3*W8)/C35</f>
        <v>#DIV/0!</v>
      </c>
      <c r="BM8" s="96" t="e">
        <f>(X3*X8)/C35</f>
        <v>#DIV/0!</v>
      </c>
    </row>
    <row r="9" spans="1:65" ht="24" customHeight="1">
      <c r="A9" s="58">
        <v>5</v>
      </c>
      <c r="B9" s="152" t="s">
        <v>447</v>
      </c>
      <c r="C9" s="59"/>
      <c r="D9" s="59"/>
      <c r="E9" s="160"/>
      <c r="F9" s="61"/>
      <c r="G9" s="62"/>
      <c r="H9" s="200"/>
      <c r="I9" s="61"/>
      <c r="J9" s="62"/>
      <c r="K9" s="200"/>
      <c r="L9" s="199"/>
      <c r="M9" s="62"/>
      <c r="N9" s="62"/>
      <c r="O9" s="60"/>
      <c r="P9" s="61"/>
      <c r="Q9" s="524"/>
      <c r="R9" s="524"/>
      <c r="S9" s="525"/>
      <c r="T9" s="231"/>
      <c r="U9" s="63"/>
      <c r="V9" s="63"/>
      <c r="W9" s="63"/>
      <c r="X9" s="63"/>
      <c r="Y9" s="387">
        <f t="shared" si="2"/>
        <v>0</v>
      </c>
      <c r="Z9" s="539">
        <f t="shared" si="0"/>
        <v>0</v>
      </c>
      <c r="AA9" s="540"/>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I9" s="96" t="e">
        <f>(T3*T9/C35)</f>
        <v>#DIV/0!</v>
      </c>
      <c r="BJ9" s="96" t="e">
        <f>(U3*U9)/C35</f>
        <v>#DIV/0!</v>
      </c>
      <c r="BK9" s="96" t="e">
        <f>(V3*V9)/C35</f>
        <v>#DIV/0!</v>
      </c>
      <c r="BL9" s="96" t="e">
        <f>(W3*W9)/C35</f>
        <v>#DIV/0!</v>
      </c>
      <c r="BM9" s="96" t="e">
        <f>(X3*X9)/C35</f>
        <v>#DIV/0!</v>
      </c>
    </row>
    <row r="10" spans="1:65" ht="24" customHeight="1">
      <c r="A10" s="58">
        <v>6</v>
      </c>
      <c r="B10" s="152" t="s">
        <v>448</v>
      </c>
      <c r="C10" s="59"/>
      <c r="D10" s="59"/>
      <c r="E10" s="160"/>
      <c r="F10" s="61"/>
      <c r="G10" s="62"/>
      <c r="H10" s="200"/>
      <c r="I10" s="61"/>
      <c r="J10" s="62"/>
      <c r="K10" s="200"/>
      <c r="L10" s="199"/>
      <c r="M10" s="62"/>
      <c r="N10" s="62"/>
      <c r="O10" s="60"/>
      <c r="P10" s="61"/>
      <c r="Q10" s="524"/>
      <c r="R10" s="524"/>
      <c r="S10" s="525"/>
      <c r="T10" s="231"/>
      <c r="U10" s="63"/>
      <c r="V10" s="63"/>
      <c r="W10" s="63"/>
      <c r="X10" s="63"/>
      <c r="Y10" s="387">
        <f t="shared" si="2"/>
        <v>0</v>
      </c>
      <c r="Z10" s="539">
        <f t="shared" si="0"/>
        <v>0</v>
      </c>
      <c r="AA10" s="540"/>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I10" s="96" t="e">
        <f>(T3*T10/C35)</f>
        <v>#DIV/0!</v>
      </c>
      <c r="BJ10" s="96" t="e">
        <f>(U3*U10)/C35</f>
        <v>#DIV/0!</v>
      </c>
      <c r="BK10" s="96" t="e">
        <f>(V3*V10)/C35</f>
        <v>#DIV/0!</v>
      </c>
      <c r="BL10" s="96" t="e">
        <f>(W3*W10)/C35</f>
        <v>#DIV/0!</v>
      </c>
      <c r="BM10" s="96" t="e">
        <f>(X3*X10)/C35</f>
        <v>#DIV/0!</v>
      </c>
    </row>
    <row r="11" spans="1:65" ht="24" customHeight="1">
      <c r="A11" s="58">
        <v>7</v>
      </c>
      <c r="B11" s="152" t="s">
        <v>449</v>
      </c>
      <c r="C11" s="59"/>
      <c r="D11" s="59"/>
      <c r="E11" s="160"/>
      <c r="F11" s="61"/>
      <c r="G11" s="62"/>
      <c r="H11" s="200"/>
      <c r="I11" s="61"/>
      <c r="J11" s="62"/>
      <c r="K11" s="200"/>
      <c r="L11" s="199"/>
      <c r="M11" s="62"/>
      <c r="N11" s="62"/>
      <c r="O11" s="60"/>
      <c r="P11" s="61"/>
      <c r="Q11" s="524"/>
      <c r="R11" s="524"/>
      <c r="S11" s="525"/>
      <c r="T11" s="231"/>
      <c r="U11" s="63"/>
      <c r="V11" s="63"/>
      <c r="W11" s="63"/>
      <c r="X11" s="63"/>
      <c r="Y11" s="387">
        <f t="shared" si="2"/>
        <v>0</v>
      </c>
      <c r="Z11" s="539">
        <f t="shared" si="0"/>
        <v>0</v>
      </c>
      <c r="AA11" s="540"/>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I11" s="96" t="e">
        <f>(T3*T11/C35)</f>
        <v>#DIV/0!</v>
      </c>
      <c r="BJ11" s="96" t="e">
        <f>(U3*U11)/C35</f>
        <v>#DIV/0!</v>
      </c>
      <c r="BK11" s="96" t="e">
        <f>(V3*V11)/C35</f>
        <v>#DIV/0!</v>
      </c>
      <c r="BL11" s="96" t="e">
        <f>(W3*W11)/C35</f>
        <v>#DIV/0!</v>
      </c>
      <c r="BM11" s="96" t="e">
        <f>(X3*X11)/C35</f>
        <v>#DIV/0!</v>
      </c>
    </row>
    <row r="12" spans="1:65" ht="24" customHeight="1">
      <c r="A12" s="58">
        <v>8</v>
      </c>
      <c r="B12" s="49" t="s">
        <v>165</v>
      </c>
      <c r="C12" s="59"/>
      <c r="D12" s="59"/>
      <c r="E12" s="160"/>
      <c r="F12" s="61"/>
      <c r="G12" s="62"/>
      <c r="H12" s="200"/>
      <c r="I12" s="61"/>
      <c r="J12" s="62"/>
      <c r="K12" s="200"/>
      <c r="L12" s="199"/>
      <c r="M12" s="62"/>
      <c r="N12" s="62"/>
      <c r="O12" s="60"/>
      <c r="P12" s="61"/>
      <c r="Q12" s="524"/>
      <c r="R12" s="524"/>
      <c r="S12" s="525"/>
      <c r="T12" s="231"/>
      <c r="U12" s="63"/>
      <c r="V12" s="63"/>
      <c r="W12" s="63"/>
      <c r="X12" s="63"/>
      <c r="Y12" s="387">
        <f t="shared" si="2"/>
        <v>0</v>
      </c>
      <c r="Z12" s="539">
        <f t="shared" si="0"/>
        <v>0</v>
      </c>
      <c r="AA12" s="540"/>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I12" s="96" t="e">
        <f>(T3*T12/C35)</f>
        <v>#DIV/0!</v>
      </c>
      <c r="BJ12" s="96" t="e">
        <f>(U3*U12)/C35</f>
        <v>#DIV/0!</v>
      </c>
      <c r="BK12" s="96" t="e">
        <f>(V3*V12)/C35</f>
        <v>#DIV/0!</v>
      </c>
      <c r="BL12" s="96" t="e">
        <f>(W3*W12)/C35</f>
        <v>#DIV/0!</v>
      </c>
      <c r="BM12" s="96" t="e">
        <f>(X3*X12)/C35</f>
        <v>#DIV/0!</v>
      </c>
    </row>
    <row r="13" spans="1:65" ht="24" customHeight="1">
      <c r="A13" s="58">
        <v>9</v>
      </c>
      <c r="B13" s="49" t="s">
        <v>166</v>
      </c>
      <c r="C13" s="59"/>
      <c r="D13" s="59"/>
      <c r="E13" s="160"/>
      <c r="F13" s="61"/>
      <c r="G13" s="62"/>
      <c r="H13" s="200"/>
      <c r="I13" s="61"/>
      <c r="J13" s="62"/>
      <c r="K13" s="200"/>
      <c r="L13" s="199"/>
      <c r="M13" s="62"/>
      <c r="N13" s="62"/>
      <c r="O13" s="60"/>
      <c r="P13" s="61"/>
      <c r="Q13" s="524"/>
      <c r="R13" s="524"/>
      <c r="S13" s="525"/>
      <c r="T13" s="231"/>
      <c r="U13" s="63"/>
      <c r="V13" s="63"/>
      <c r="W13" s="63"/>
      <c r="X13" s="63"/>
      <c r="Y13" s="387">
        <f t="shared" si="2"/>
        <v>0</v>
      </c>
      <c r="Z13" s="539">
        <f t="shared" si="0"/>
        <v>0</v>
      </c>
      <c r="AA13" s="540"/>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I13" s="96" t="e">
        <f>(T3*T13/C35)</f>
        <v>#DIV/0!</v>
      </c>
      <c r="BJ13" s="96" t="e">
        <f>(U3*U13)/C35</f>
        <v>#DIV/0!</v>
      </c>
      <c r="BK13" s="96" t="e">
        <f>(V3*V13)/C35</f>
        <v>#DIV/0!</v>
      </c>
      <c r="BL13" s="96" t="e">
        <f>(W3*W13)/C35</f>
        <v>#DIV/0!</v>
      </c>
      <c r="BM13" s="96" t="e">
        <f>(X3*X13)/C35</f>
        <v>#DIV/0!</v>
      </c>
    </row>
    <row r="14" spans="1:65" ht="24" customHeight="1" thickBot="1">
      <c r="A14" s="58">
        <v>10</v>
      </c>
      <c r="B14" s="49" t="s">
        <v>167</v>
      </c>
      <c r="C14" s="59"/>
      <c r="D14" s="59"/>
      <c r="E14" s="160"/>
      <c r="F14" s="61"/>
      <c r="G14" s="62"/>
      <c r="H14" s="200"/>
      <c r="I14" s="61"/>
      <c r="J14" s="62"/>
      <c r="K14" s="200"/>
      <c r="L14" s="199"/>
      <c r="M14" s="62"/>
      <c r="N14" s="62"/>
      <c r="O14" s="60"/>
      <c r="P14" s="61"/>
      <c r="Q14" s="524"/>
      <c r="R14" s="524"/>
      <c r="S14" s="525"/>
      <c r="T14" s="232"/>
      <c r="U14" s="63"/>
      <c r="V14" s="63"/>
      <c r="W14" s="63"/>
      <c r="X14" s="63"/>
      <c r="Y14" s="387">
        <f t="shared" si="2"/>
        <v>0</v>
      </c>
      <c r="Z14" s="539">
        <f t="shared" si="0"/>
        <v>0</v>
      </c>
      <c r="AA14" s="540"/>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I14" s="96" t="e">
        <f>(T3*T14/C35)</f>
        <v>#DIV/0!</v>
      </c>
      <c r="BJ14" s="96" t="e">
        <f>(U3*U14)/C35</f>
        <v>#DIV/0!</v>
      </c>
      <c r="BK14" s="96" t="e">
        <f>(V3*V14)/C35</f>
        <v>#DIV/0!</v>
      </c>
      <c r="BL14" s="96" t="e">
        <f>(W3*W14)/C35</f>
        <v>#DIV/0!</v>
      </c>
      <c r="BM14" s="96" t="e">
        <f>(X3*X14)/C35</f>
        <v>#DIV/0!</v>
      </c>
    </row>
    <row r="15" spans="1:65" ht="24" hidden="1" customHeight="1">
      <c r="A15" s="58">
        <v>11</v>
      </c>
      <c r="B15" s="49" t="s">
        <v>270</v>
      </c>
      <c r="C15" s="59"/>
      <c r="D15" s="59"/>
      <c r="E15" s="60"/>
      <c r="F15" s="61"/>
      <c r="G15" s="62"/>
      <c r="H15" s="200"/>
      <c r="I15" s="61"/>
      <c r="J15" s="62"/>
      <c r="K15" s="200"/>
      <c r="L15" s="199"/>
      <c r="M15" s="62"/>
      <c r="N15" s="62"/>
      <c r="O15" s="60"/>
      <c r="P15" s="61"/>
      <c r="Q15" s="524"/>
      <c r="R15" s="524"/>
      <c r="S15" s="525"/>
      <c r="T15" s="231"/>
      <c r="U15" s="63"/>
      <c r="V15" s="63"/>
      <c r="W15" s="63"/>
      <c r="X15" s="63"/>
      <c r="Y15" s="90">
        <f t="shared" ref="Y15:Y23" si="3">IFERROR((BI15+BJ15+BK15+BL15+BM15)/100,0)</f>
        <v>0</v>
      </c>
      <c r="Z15" s="539">
        <f t="shared" si="0"/>
        <v>0</v>
      </c>
      <c r="AA15" s="540"/>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I15" s="96" t="e">
        <f>(T3*T15/C35)</f>
        <v>#DIV/0!</v>
      </c>
      <c r="BJ15" s="96" t="e">
        <f>(U3*U15)/C35</f>
        <v>#DIV/0!</v>
      </c>
      <c r="BK15" s="96" t="e">
        <f>(V3*V15)/C35</f>
        <v>#DIV/0!</v>
      </c>
      <c r="BL15" s="96" t="e">
        <f>(W3*W15)/C35</f>
        <v>#DIV/0!</v>
      </c>
      <c r="BM15" s="96" t="e">
        <f>(X3*X15)/C35</f>
        <v>#DIV/0!</v>
      </c>
    </row>
    <row r="16" spans="1:65" ht="24" hidden="1" customHeight="1">
      <c r="A16" s="58">
        <v>12</v>
      </c>
      <c r="B16" s="49" t="s">
        <v>271</v>
      </c>
      <c r="C16" s="59"/>
      <c r="D16" s="59"/>
      <c r="E16" s="60"/>
      <c r="F16" s="61"/>
      <c r="G16" s="62"/>
      <c r="H16" s="200"/>
      <c r="I16" s="61"/>
      <c r="J16" s="62"/>
      <c r="K16" s="200"/>
      <c r="L16" s="199"/>
      <c r="M16" s="62"/>
      <c r="N16" s="62"/>
      <c r="O16" s="60"/>
      <c r="P16" s="61"/>
      <c r="Q16" s="524"/>
      <c r="R16" s="524"/>
      <c r="S16" s="525"/>
      <c r="T16" s="231"/>
      <c r="U16" s="63"/>
      <c r="V16" s="63"/>
      <c r="W16" s="63"/>
      <c r="X16" s="63"/>
      <c r="Y16" s="90">
        <f t="shared" si="3"/>
        <v>0</v>
      </c>
      <c r="Z16" s="539">
        <f t="shared" si="0"/>
        <v>0</v>
      </c>
      <c r="AA16" s="540"/>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I16" s="96" t="e">
        <f>(T3*T16/C35)</f>
        <v>#DIV/0!</v>
      </c>
      <c r="BJ16" s="96" t="e">
        <f>(U3*U16)/C35</f>
        <v>#DIV/0!</v>
      </c>
      <c r="BK16" s="96" t="e">
        <f>(V3*V16)/C35</f>
        <v>#DIV/0!</v>
      </c>
      <c r="BL16" s="96" t="e">
        <f>(W3*W16)/C35</f>
        <v>#DIV/0!</v>
      </c>
      <c r="BM16" s="96" t="e">
        <f>(X3*X16)/C35</f>
        <v>#DIV/0!</v>
      </c>
    </row>
    <row r="17" spans="1:65" ht="24" hidden="1" customHeight="1">
      <c r="A17" s="58">
        <v>13</v>
      </c>
      <c r="B17" s="49" t="s">
        <v>272</v>
      </c>
      <c r="C17" s="59"/>
      <c r="D17" s="59"/>
      <c r="E17" s="60"/>
      <c r="F17" s="61"/>
      <c r="G17" s="62"/>
      <c r="H17" s="200"/>
      <c r="I17" s="61"/>
      <c r="J17" s="62"/>
      <c r="K17" s="200"/>
      <c r="L17" s="199"/>
      <c r="M17" s="62"/>
      <c r="N17" s="62"/>
      <c r="O17" s="60"/>
      <c r="P17" s="61"/>
      <c r="Q17" s="524"/>
      <c r="R17" s="524"/>
      <c r="S17" s="525"/>
      <c r="T17" s="231"/>
      <c r="U17" s="63"/>
      <c r="V17" s="63"/>
      <c r="W17" s="63"/>
      <c r="X17" s="63"/>
      <c r="Y17" s="90">
        <f t="shared" si="3"/>
        <v>0</v>
      </c>
      <c r="Z17" s="539">
        <f t="shared" si="0"/>
        <v>0</v>
      </c>
      <c r="AA17" s="540"/>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I17" s="96" t="e">
        <f>(T3*T17/C35)</f>
        <v>#DIV/0!</v>
      </c>
      <c r="BJ17" s="96" t="e">
        <f>(U3*U17)/C35</f>
        <v>#DIV/0!</v>
      </c>
      <c r="BK17" s="96" t="e">
        <f>(V3*V17)/C35</f>
        <v>#DIV/0!</v>
      </c>
      <c r="BL17" s="96" t="e">
        <f>(W3*W17)/C35</f>
        <v>#DIV/0!</v>
      </c>
      <c r="BM17" s="96" t="e">
        <f>(X3*X17)/C35</f>
        <v>#DIV/0!</v>
      </c>
    </row>
    <row r="18" spans="1:65" ht="24" hidden="1" customHeight="1">
      <c r="A18" s="58">
        <v>14</v>
      </c>
      <c r="B18" s="49" t="s">
        <v>273</v>
      </c>
      <c r="C18" s="59"/>
      <c r="D18" s="59"/>
      <c r="E18" s="60"/>
      <c r="F18" s="61"/>
      <c r="G18" s="62"/>
      <c r="H18" s="200"/>
      <c r="I18" s="61"/>
      <c r="J18" s="62"/>
      <c r="K18" s="200"/>
      <c r="L18" s="199"/>
      <c r="M18" s="62"/>
      <c r="N18" s="62"/>
      <c r="O18" s="60"/>
      <c r="P18" s="61"/>
      <c r="Q18" s="524"/>
      <c r="R18" s="524"/>
      <c r="S18" s="525"/>
      <c r="T18" s="231"/>
      <c r="U18" s="63"/>
      <c r="V18" s="63"/>
      <c r="W18" s="63"/>
      <c r="X18" s="63"/>
      <c r="Y18" s="90">
        <f t="shared" si="3"/>
        <v>0</v>
      </c>
      <c r="Z18" s="539">
        <f t="shared" si="0"/>
        <v>0</v>
      </c>
      <c r="AA18" s="540"/>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I18" s="96" t="e">
        <f>(T3*T18/C35)</f>
        <v>#DIV/0!</v>
      </c>
      <c r="BJ18" s="96" t="e">
        <f>(U3*U18)/C35</f>
        <v>#DIV/0!</v>
      </c>
      <c r="BK18" s="96" t="e">
        <f>(V3*V18)/C35</f>
        <v>#DIV/0!</v>
      </c>
      <c r="BL18" s="96" t="e">
        <f>(W3*W18)/C35</f>
        <v>#DIV/0!</v>
      </c>
      <c r="BM18" s="96" t="e">
        <f>(X3*X18)/C35</f>
        <v>#DIV/0!</v>
      </c>
    </row>
    <row r="19" spans="1:65" ht="24" hidden="1" customHeight="1">
      <c r="A19" s="58">
        <v>15</v>
      </c>
      <c r="B19" s="49" t="s">
        <v>274</v>
      </c>
      <c r="C19" s="59"/>
      <c r="D19" s="59"/>
      <c r="E19" s="60"/>
      <c r="F19" s="61"/>
      <c r="G19" s="62"/>
      <c r="H19" s="200"/>
      <c r="I19" s="61"/>
      <c r="J19" s="62"/>
      <c r="K19" s="200"/>
      <c r="L19" s="199"/>
      <c r="M19" s="62"/>
      <c r="N19" s="62"/>
      <c r="O19" s="60"/>
      <c r="P19" s="61"/>
      <c r="Q19" s="524"/>
      <c r="R19" s="524"/>
      <c r="S19" s="525"/>
      <c r="T19" s="231"/>
      <c r="U19" s="63"/>
      <c r="V19" s="63"/>
      <c r="W19" s="63"/>
      <c r="X19" s="63"/>
      <c r="Y19" s="90">
        <f t="shared" si="3"/>
        <v>0</v>
      </c>
      <c r="Z19" s="539">
        <f t="shared" si="0"/>
        <v>0</v>
      </c>
      <c r="AA19" s="540"/>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I19" s="96" t="e">
        <f>(T3*T19/C35)</f>
        <v>#DIV/0!</v>
      </c>
      <c r="BJ19" s="96" t="e">
        <f>(U3*U19)/C35</f>
        <v>#DIV/0!</v>
      </c>
      <c r="BK19" s="96" t="e">
        <f>(V3*V19)/C35</f>
        <v>#DIV/0!</v>
      </c>
      <c r="BL19" s="96" t="e">
        <f>(W3*W19)/C35</f>
        <v>#DIV/0!</v>
      </c>
      <c r="BM19" s="96" t="e">
        <f>(X3*X19)/C35</f>
        <v>#DIV/0!</v>
      </c>
    </row>
    <row r="20" spans="1:65" ht="24" hidden="1" customHeight="1">
      <c r="A20" s="58">
        <v>16</v>
      </c>
      <c r="B20" s="49" t="s">
        <v>275</v>
      </c>
      <c r="C20" s="59"/>
      <c r="D20" s="59"/>
      <c r="E20" s="60"/>
      <c r="F20" s="61"/>
      <c r="G20" s="62"/>
      <c r="H20" s="200"/>
      <c r="I20" s="61"/>
      <c r="J20" s="62"/>
      <c r="K20" s="200"/>
      <c r="L20" s="199"/>
      <c r="M20" s="62"/>
      <c r="N20" s="62"/>
      <c r="O20" s="60"/>
      <c r="P20" s="61"/>
      <c r="Q20" s="524"/>
      <c r="R20" s="524"/>
      <c r="S20" s="525"/>
      <c r="T20" s="231"/>
      <c r="U20" s="63"/>
      <c r="V20" s="63"/>
      <c r="W20" s="63"/>
      <c r="X20" s="63"/>
      <c r="Y20" s="90">
        <f t="shared" si="3"/>
        <v>0</v>
      </c>
      <c r="Z20" s="539">
        <f t="shared" si="0"/>
        <v>0</v>
      </c>
      <c r="AA20" s="540"/>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I20" s="96" t="e">
        <f>(T3*T20/C35)</f>
        <v>#DIV/0!</v>
      </c>
      <c r="BJ20" s="96" t="e">
        <f>(U3*U20)/C35</f>
        <v>#DIV/0!</v>
      </c>
      <c r="BK20" s="96" t="e">
        <f>(V3*V20)/C35</f>
        <v>#DIV/0!</v>
      </c>
      <c r="BL20" s="96" t="e">
        <f>(W3*W20)/C35</f>
        <v>#DIV/0!</v>
      </c>
      <c r="BM20" s="96" t="e">
        <f>(X3*X20)/C35</f>
        <v>#DIV/0!</v>
      </c>
    </row>
    <row r="21" spans="1:65" ht="24" hidden="1" customHeight="1">
      <c r="A21" s="58">
        <v>17</v>
      </c>
      <c r="B21" s="49" t="s">
        <v>276</v>
      </c>
      <c r="C21" s="59"/>
      <c r="D21" s="59"/>
      <c r="E21" s="60"/>
      <c r="F21" s="61"/>
      <c r="G21" s="62"/>
      <c r="H21" s="200"/>
      <c r="I21" s="61"/>
      <c r="J21" s="62"/>
      <c r="K21" s="200"/>
      <c r="L21" s="199"/>
      <c r="M21" s="62"/>
      <c r="N21" s="62"/>
      <c r="O21" s="60"/>
      <c r="P21" s="61"/>
      <c r="Q21" s="524"/>
      <c r="R21" s="524"/>
      <c r="S21" s="525"/>
      <c r="T21" s="231"/>
      <c r="U21" s="63"/>
      <c r="V21" s="63"/>
      <c r="W21" s="63"/>
      <c r="X21" s="63"/>
      <c r="Y21" s="90">
        <f t="shared" si="3"/>
        <v>0</v>
      </c>
      <c r="Z21" s="539">
        <f t="shared" si="0"/>
        <v>0</v>
      </c>
      <c r="AA21" s="540"/>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I21" s="96" t="e">
        <f>(T3*T21/C35)</f>
        <v>#DIV/0!</v>
      </c>
      <c r="BJ21" s="96" t="e">
        <f>(U3*U21)/C35</f>
        <v>#DIV/0!</v>
      </c>
      <c r="BK21" s="96" t="e">
        <f>(V3*V21)/C35</f>
        <v>#DIV/0!</v>
      </c>
      <c r="BL21" s="96" t="e">
        <f>(W3*W21)/C35</f>
        <v>#DIV/0!</v>
      </c>
      <c r="BM21" s="96" t="e">
        <f>(X3*X21)/C35</f>
        <v>#DIV/0!</v>
      </c>
    </row>
    <row r="22" spans="1:65" ht="24" hidden="1" customHeight="1">
      <c r="A22" s="58">
        <v>18</v>
      </c>
      <c r="B22" s="49" t="s">
        <v>277</v>
      </c>
      <c r="C22" s="59"/>
      <c r="D22" s="59"/>
      <c r="E22" s="60"/>
      <c r="F22" s="61"/>
      <c r="G22" s="62"/>
      <c r="H22" s="200"/>
      <c r="I22" s="61"/>
      <c r="J22" s="62"/>
      <c r="K22" s="200"/>
      <c r="L22" s="199"/>
      <c r="M22" s="62"/>
      <c r="N22" s="62"/>
      <c r="O22" s="60"/>
      <c r="P22" s="61"/>
      <c r="Q22" s="524"/>
      <c r="R22" s="524"/>
      <c r="S22" s="525"/>
      <c r="T22" s="231"/>
      <c r="U22" s="63"/>
      <c r="V22" s="63"/>
      <c r="W22" s="63"/>
      <c r="X22" s="63"/>
      <c r="Y22" s="90">
        <f t="shared" si="3"/>
        <v>0</v>
      </c>
      <c r="Z22" s="539">
        <f t="shared" si="0"/>
        <v>0</v>
      </c>
      <c r="AA22" s="540"/>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I22" s="96" t="e">
        <f>(T3*T22/C35)</f>
        <v>#DIV/0!</v>
      </c>
      <c r="BJ22" s="96" t="e">
        <f>(U3*U22)/C35</f>
        <v>#DIV/0!</v>
      </c>
      <c r="BK22" s="96" t="e">
        <f>(V3*V22)/C35</f>
        <v>#DIV/0!</v>
      </c>
      <c r="BL22" s="96" t="e">
        <f>(W3*W22)/C35</f>
        <v>#DIV/0!</v>
      </c>
      <c r="BM22" s="96" t="e">
        <f>(X3*X22)/C35</f>
        <v>#DIV/0!</v>
      </c>
    </row>
    <row r="23" spans="1:65" ht="24" hidden="1" customHeight="1">
      <c r="A23" s="58">
        <v>19</v>
      </c>
      <c r="B23" s="49" t="s">
        <v>278</v>
      </c>
      <c r="C23" s="59"/>
      <c r="D23" s="59"/>
      <c r="E23" s="60"/>
      <c r="F23" s="61"/>
      <c r="G23" s="62"/>
      <c r="H23" s="200"/>
      <c r="I23" s="61"/>
      <c r="J23" s="62"/>
      <c r="K23" s="200"/>
      <c r="L23" s="199"/>
      <c r="M23" s="62"/>
      <c r="N23" s="62"/>
      <c r="O23" s="60"/>
      <c r="P23" s="61"/>
      <c r="Q23" s="524"/>
      <c r="R23" s="524"/>
      <c r="S23" s="525"/>
      <c r="T23" s="231"/>
      <c r="U23" s="63"/>
      <c r="V23" s="63"/>
      <c r="W23" s="63"/>
      <c r="X23" s="63"/>
      <c r="Y23" s="90">
        <f t="shared" si="3"/>
        <v>0</v>
      </c>
      <c r="Z23" s="539">
        <f t="shared" si="0"/>
        <v>0</v>
      </c>
      <c r="AA23" s="540"/>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I23" s="96" t="e">
        <f>(T3*T23/C35)</f>
        <v>#DIV/0!</v>
      </c>
      <c r="BJ23" s="96" t="e">
        <f>(U3*U23)/C35</f>
        <v>#DIV/0!</v>
      </c>
      <c r="BK23" s="96" t="e">
        <f>(V3*V23)/C35</f>
        <v>#DIV/0!</v>
      </c>
      <c r="BL23" s="96" t="e">
        <f>(W3*W23)/C35</f>
        <v>#DIV/0!</v>
      </c>
      <c r="BM23" s="96" t="e">
        <f>(X3*X23)/C35</f>
        <v>#DIV/0!</v>
      </c>
    </row>
    <row r="24" spans="1:65" ht="24" hidden="1" customHeight="1">
      <c r="A24" s="58">
        <v>20</v>
      </c>
      <c r="B24" s="49" t="s">
        <v>279</v>
      </c>
      <c r="C24" s="59"/>
      <c r="D24" s="59"/>
      <c r="E24" s="60"/>
      <c r="F24" s="61"/>
      <c r="G24" s="62"/>
      <c r="H24" s="200"/>
      <c r="I24" s="61"/>
      <c r="J24" s="62"/>
      <c r="K24" s="200"/>
      <c r="L24" s="199"/>
      <c r="M24" s="62"/>
      <c r="N24" s="62"/>
      <c r="O24" s="60"/>
      <c r="P24" s="61"/>
      <c r="Q24" s="524"/>
      <c r="R24" s="524"/>
      <c r="S24" s="525"/>
      <c r="T24" s="231"/>
      <c r="U24" s="63"/>
      <c r="V24" s="63"/>
      <c r="W24" s="63"/>
      <c r="X24" s="63"/>
      <c r="Y24" s="90">
        <f t="shared" ref="Y24:Y25" si="4">IFERROR((BI24+BJ24+BK24+BL24+BM24)/100,0)</f>
        <v>0</v>
      </c>
      <c r="Z24" s="539">
        <f t="shared" si="0"/>
        <v>0</v>
      </c>
      <c r="AA24" s="540"/>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I24" s="96" t="e">
        <f>(T3*T24/C35)</f>
        <v>#DIV/0!</v>
      </c>
      <c r="BJ24" s="96" t="e">
        <f>(U3*U24)/C35</f>
        <v>#DIV/0!</v>
      </c>
      <c r="BK24" s="96" t="e">
        <f>(V3*V24)/C35</f>
        <v>#DIV/0!</v>
      </c>
      <c r="BL24" s="96" t="e">
        <f>(W3*W24)/C35</f>
        <v>#DIV/0!</v>
      </c>
      <c r="BM24" s="96" t="e">
        <f>(X3*X24)/C35</f>
        <v>#DIV/0!</v>
      </c>
    </row>
    <row r="25" spans="1:65" ht="24" hidden="1" customHeight="1">
      <c r="A25" s="58">
        <v>21</v>
      </c>
      <c r="B25" s="49" t="s">
        <v>280</v>
      </c>
      <c r="C25" s="59"/>
      <c r="D25" s="59"/>
      <c r="E25" s="60"/>
      <c r="F25" s="61"/>
      <c r="G25" s="62"/>
      <c r="H25" s="200"/>
      <c r="I25" s="61"/>
      <c r="J25" s="62"/>
      <c r="K25" s="200"/>
      <c r="L25" s="199"/>
      <c r="M25" s="62"/>
      <c r="N25" s="62"/>
      <c r="O25" s="60"/>
      <c r="P25" s="61"/>
      <c r="Q25" s="524"/>
      <c r="R25" s="524"/>
      <c r="S25" s="525"/>
      <c r="T25" s="231"/>
      <c r="U25" s="63"/>
      <c r="V25" s="63"/>
      <c r="W25" s="63"/>
      <c r="X25" s="63"/>
      <c r="Y25" s="90">
        <f t="shared" si="4"/>
        <v>0</v>
      </c>
      <c r="Z25" s="539">
        <f t="shared" si="0"/>
        <v>0</v>
      </c>
      <c r="AA25" s="540"/>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I25" s="96" t="e">
        <f>(T3*T25/C35)</f>
        <v>#DIV/0!</v>
      </c>
      <c r="BJ25" s="96" t="e">
        <f>(U3*U25)/C35</f>
        <v>#DIV/0!</v>
      </c>
      <c r="BK25" s="96" t="e">
        <f>(V3*V25)/C35</f>
        <v>#DIV/0!</v>
      </c>
      <c r="BL25" s="96" t="e">
        <f>(W3*W25)/C35</f>
        <v>#DIV/0!</v>
      </c>
      <c r="BM25" s="96" t="e">
        <f>(X3*X25)/C35</f>
        <v>#DIV/0!</v>
      </c>
    </row>
    <row r="26" spans="1:65" ht="24" hidden="1" customHeight="1">
      <c r="A26" s="58">
        <v>22</v>
      </c>
      <c r="B26" s="49" t="s">
        <v>281</v>
      </c>
      <c r="C26" s="59"/>
      <c r="D26" s="59"/>
      <c r="E26" s="60"/>
      <c r="F26" s="61"/>
      <c r="G26" s="62"/>
      <c r="H26" s="200"/>
      <c r="I26" s="61"/>
      <c r="J26" s="62"/>
      <c r="K26" s="200"/>
      <c r="L26" s="199"/>
      <c r="M26" s="62"/>
      <c r="N26" s="62"/>
      <c r="O26" s="60"/>
      <c r="P26" s="61"/>
      <c r="Q26" s="524"/>
      <c r="R26" s="524"/>
      <c r="S26" s="525"/>
      <c r="T26" s="232"/>
      <c r="U26" s="63"/>
      <c r="V26" s="63"/>
      <c r="W26" s="63"/>
      <c r="X26" s="63"/>
      <c r="Y26" s="90">
        <f>IFERROR((BI26+BJ26+BK26+BL26+BM26)/100,0)</f>
        <v>0</v>
      </c>
      <c r="Z26" s="539">
        <f t="shared" si="0"/>
        <v>0</v>
      </c>
      <c r="AA26" s="540"/>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I26" s="96" t="e">
        <f>(T3*T26/C35)</f>
        <v>#DIV/0!</v>
      </c>
      <c r="BJ26" s="96" t="e">
        <f>(U3*U26)/C35</f>
        <v>#DIV/0!</v>
      </c>
      <c r="BK26" s="96" t="e">
        <f>(V3*V26)/C35</f>
        <v>#DIV/0!</v>
      </c>
      <c r="BL26" s="96" t="e">
        <f>(W3*W26)/C35</f>
        <v>#DIV/0!</v>
      </c>
      <c r="BM26" s="96" t="e">
        <f>(X3*X26)/C35</f>
        <v>#DIV/0!</v>
      </c>
    </row>
    <row r="27" spans="1:65" ht="24" hidden="1" customHeight="1">
      <c r="A27" s="58">
        <v>23</v>
      </c>
      <c r="B27" s="49" t="s">
        <v>282</v>
      </c>
      <c r="C27" s="59"/>
      <c r="D27" s="59"/>
      <c r="E27" s="60"/>
      <c r="F27" s="61"/>
      <c r="G27" s="62"/>
      <c r="H27" s="200"/>
      <c r="I27" s="61"/>
      <c r="J27" s="62"/>
      <c r="K27" s="200"/>
      <c r="L27" s="199"/>
      <c r="M27" s="62"/>
      <c r="N27" s="62"/>
      <c r="O27" s="60"/>
      <c r="P27" s="61"/>
      <c r="Q27" s="524"/>
      <c r="R27" s="524"/>
      <c r="S27" s="525"/>
      <c r="T27" s="231"/>
      <c r="U27" s="63"/>
      <c r="V27" s="63"/>
      <c r="W27" s="63"/>
      <c r="X27" s="63"/>
      <c r="Y27" s="90">
        <f t="shared" ref="Y27:Y32" si="5">IFERROR((BI27+BJ27+BK27+BL27+BM27)/100,0)</f>
        <v>0</v>
      </c>
      <c r="Z27" s="539">
        <f t="shared" si="0"/>
        <v>0</v>
      </c>
      <c r="AA27" s="540"/>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I27" s="96" t="e">
        <f>(T3*T27/C35)</f>
        <v>#DIV/0!</v>
      </c>
      <c r="BJ27" s="96" t="e">
        <f>(U3*U27)/C35</f>
        <v>#DIV/0!</v>
      </c>
      <c r="BK27" s="96" t="e">
        <f>(V3*V27)/C35</f>
        <v>#DIV/0!</v>
      </c>
      <c r="BL27" s="96" t="e">
        <f>(W3*W27)/C35</f>
        <v>#DIV/0!</v>
      </c>
      <c r="BM27" s="96" t="e">
        <f>(X3*X27)/C35</f>
        <v>#DIV/0!</v>
      </c>
    </row>
    <row r="28" spans="1:65" ht="24" hidden="1" customHeight="1">
      <c r="A28" s="58">
        <v>24</v>
      </c>
      <c r="B28" s="49" t="s">
        <v>283</v>
      </c>
      <c r="C28" s="59"/>
      <c r="D28" s="59"/>
      <c r="E28" s="60"/>
      <c r="F28" s="61"/>
      <c r="G28" s="62"/>
      <c r="H28" s="200"/>
      <c r="I28" s="61"/>
      <c r="J28" s="62"/>
      <c r="K28" s="200"/>
      <c r="L28" s="199"/>
      <c r="M28" s="62"/>
      <c r="N28" s="62"/>
      <c r="O28" s="60"/>
      <c r="P28" s="61"/>
      <c r="Q28" s="524"/>
      <c r="R28" s="524"/>
      <c r="S28" s="525"/>
      <c r="T28" s="231"/>
      <c r="U28" s="63"/>
      <c r="V28" s="63"/>
      <c r="W28" s="63"/>
      <c r="X28" s="63"/>
      <c r="Y28" s="90">
        <f t="shared" si="5"/>
        <v>0</v>
      </c>
      <c r="Z28" s="539">
        <f t="shared" si="0"/>
        <v>0</v>
      </c>
      <c r="AA28" s="540"/>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I28" s="96" t="e">
        <f>(T3*T28/C35)</f>
        <v>#DIV/0!</v>
      </c>
      <c r="BJ28" s="96" t="e">
        <f>(U3*U28)/C35</f>
        <v>#DIV/0!</v>
      </c>
      <c r="BK28" s="96" t="e">
        <f>(V3*V28)/C35</f>
        <v>#DIV/0!</v>
      </c>
      <c r="BL28" s="96" t="e">
        <f>(W3*W28)/C35</f>
        <v>#DIV/0!</v>
      </c>
      <c r="BM28" s="96" t="e">
        <f>(X3*X28)/C35</f>
        <v>#DIV/0!</v>
      </c>
    </row>
    <row r="29" spans="1:65" ht="24" hidden="1" customHeight="1">
      <c r="A29" s="58">
        <v>25</v>
      </c>
      <c r="B29" s="49" t="s">
        <v>284</v>
      </c>
      <c r="C29" s="59"/>
      <c r="D29" s="59"/>
      <c r="E29" s="60"/>
      <c r="F29" s="61"/>
      <c r="G29" s="62"/>
      <c r="H29" s="200"/>
      <c r="I29" s="61"/>
      <c r="J29" s="62"/>
      <c r="K29" s="200"/>
      <c r="L29" s="199"/>
      <c r="M29" s="62"/>
      <c r="N29" s="62"/>
      <c r="O29" s="60"/>
      <c r="P29" s="61"/>
      <c r="Q29" s="524"/>
      <c r="R29" s="524"/>
      <c r="S29" s="525"/>
      <c r="T29" s="231"/>
      <c r="U29" s="63"/>
      <c r="V29" s="63"/>
      <c r="W29" s="63"/>
      <c r="X29" s="63"/>
      <c r="Y29" s="90">
        <f t="shared" si="5"/>
        <v>0</v>
      </c>
      <c r="Z29" s="539">
        <f t="shared" si="0"/>
        <v>0</v>
      </c>
      <c r="AA29" s="540"/>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I29" s="96" t="e">
        <f>(T3*T29/C35)</f>
        <v>#DIV/0!</v>
      </c>
      <c r="BJ29" s="96" t="e">
        <f>(U3*U29)/C35</f>
        <v>#DIV/0!</v>
      </c>
      <c r="BK29" s="96" t="e">
        <f>(V3*V29)/C35</f>
        <v>#DIV/0!</v>
      </c>
      <c r="BL29" s="96" t="e">
        <f>(W3*W29)/C35</f>
        <v>#DIV/0!</v>
      </c>
      <c r="BM29" s="96" t="e">
        <f>(X3*X29)/C35</f>
        <v>#DIV/0!</v>
      </c>
    </row>
    <row r="30" spans="1:65" ht="24" hidden="1" customHeight="1">
      <c r="A30" s="58">
        <v>26</v>
      </c>
      <c r="B30" s="49" t="s">
        <v>285</v>
      </c>
      <c r="C30" s="59"/>
      <c r="D30" s="59"/>
      <c r="E30" s="60"/>
      <c r="F30" s="61"/>
      <c r="G30" s="62"/>
      <c r="H30" s="200"/>
      <c r="I30" s="61"/>
      <c r="J30" s="62"/>
      <c r="K30" s="200"/>
      <c r="L30" s="199"/>
      <c r="M30" s="62"/>
      <c r="N30" s="62"/>
      <c r="O30" s="60"/>
      <c r="P30" s="61"/>
      <c r="Q30" s="524"/>
      <c r="R30" s="524"/>
      <c r="S30" s="525"/>
      <c r="T30" s="231"/>
      <c r="U30" s="63"/>
      <c r="V30" s="63"/>
      <c r="W30" s="63"/>
      <c r="X30" s="63"/>
      <c r="Y30" s="90">
        <f t="shared" si="5"/>
        <v>0</v>
      </c>
      <c r="Z30" s="539">
        <f t="shared" si="0"/>
        <v>0</v>
      </c>
      <c r="AA30" s="540"/>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I30" s="96" t="e">
        <f>(T3*T30/C35)</f>
        <v>#DIV/0!</v>
      </c>
      <c r="BJ30" s="96" t="e">
        <f>(U3*U30)/C35</f>
        <v>#DIV/0!</v>
      </c>
      <c r="BK30" s="96" t="e">
        <f>(V3*V30)/C35</f>
        <v>#DIV/0!</v>
      </c>
      <c r="BL30" s="96" t="e">
        <f>(W3*W30)/C35</f>
        <v>#DIV/0!</v>
      </c>
      <c r="BM30" s="96" t="e">
        <f>(X3*X30)/C35</f>
        <v>#DIV/0!</v>
      </c>
    </row>
    <row r="31" spans="1:65" ht="24" hidden="1" customHeight="1">
      <c r="A31" s="58">
        <v>27</v>
      </c>
      <c r="B31" s="49" t="s">
        <v>286</v>
      </c>
      <c r="C31" s="59"/>
      <c r="D31" s="59"/>
      <c r="E31" s="60"/>
      <c r="F31" s="61"/>
      <c r="G31" s="62"/>
      <c r="H31" s="200"/>
      <c r="I31" s="61"/>
      <c r="J31" s="62"/>
      <c r="K31" s="200"/>
      <c r="L31" s="199"/>
      <c r="M31" s="62"/>
      <c r="N31" s="62"/>
      <c r="O31" s="60"/>
      <c r="P31" s="61"/>
      <c r="Q31" s="524"/>
      <c r="R31" s="524"/>
      <c r="S31" s="525"/>
      <c r="T31" s="231"/>
      <c r="U31" s="63"/>
      <c r="V31" s="63"/>
      <c r="W31" s="63"/>
      <c r="X31" s="63"/>
      <c r="Y31" s="90">
        <f t="shared" si="5"/>
        <v>0</v>
      </c>
      <c r="Z31" s="539">
        <f t="shared" si="0"/>
        <v>0</v>
      </c>
      <c r="AA31" s="540"/>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I31" s="96" t="e">
        <f>(T3*T31/C35)</f>
        <v>#DIV/0!</v>
      </c>
      <c r="BJ31" s="96" t="e">
        <f>(U3*U31)/C35</f>
        <v>#DIV/0!</v>
      </c>
      <c r="BK31" s="96" t="e">
        <f>(V3*V31)/C35</f>
        <v>#DIV/0!</v>
      </c>
      <c r="BL31" s="96" t="e">
        <f>(W3*W31)/C35</f>
        <v>#DIV/0!</v>
      </c>
      <c r="BM31" s="96" t="e">
        <f>(X3*X31)/C35</f>
        <v>#DIV/0!</v>
      </c>
    </row>
    <row r="32" spans="1:65" ht="24" hidden="1" customHeight="1">
      <c r="A32" s="58">
        <v>28</v>
      </c>
      <c r="B32" s="49" t="s">
        <v>287</v>
      </c>
      <c r="C32" s="59"/>
      <c r="D32" s="59"/>
      <c r="E32" s="60"/>
      <c r="F32" s="61"/>
      <c r="G32" s="62"/>
      <c r="H32" s="200"/>
      <c r="I32" s="61"/>
      <c r="J32" s="62"/>
      <c r="K32" s="200"/>
      <c r="L32" s="199"/>
      <c r="M32" s="62"/>
      <c r="N32" s="62"/>
      <c r="O32" s="60"/>
      <c r="P32" s="61"/>
      <c r="Q32" s="524"/>
      <c r="R32" s="524"/>
      <c r="S32" s="525"/>
      <c r="T32" s="231"/>
      <c r="U32" s="63"/>
      <c r="V32" s="63"/>
      <c r="W32" s="63"/>
      <c r="X32" s="63"/>
      <c r="Y32" s="90">
        <f t="shared" si="5"/>
        <v>0</v>
      </c>
      <c r="Z32" s="539">
        <f t="shared" si="0"/>
        <v>0</v>
      </c>
      <c r="AA32" s="540"/>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I32" s="96" t="e">
        <f>(T3*T32/C35)</f>
        <v>#DIV/0!</v>
      </c>
      <c r="BJ32" s="96" t="e">
        <f>(U3*U32)/C35</f>
        <v>#DIV/0!</v>
      </c>
      <c r="BK32" s="96" t="e">
        <f>(V3*V32)/C35</f>
        <v>#DIV/0!</v>
      </c>
      <c r="BL32" s="96" t="e">
        <f>(W3*W32)/C35</f>
        <v>#DIV/0!</v>
      </c>
      <c r="BM32" s="96" t="e">
        <f>(X3*X32)/C35</f>
        <v>#DIV/0!</v>
      </c>
    </row>
    <row r="33" spans="1:72" ht="24" hidden="1" customHeight="1">
      <c r="A33" s="58">
        <v>29</v>
      </c>
      <c r="B33" s="49" t="s">
        <v>288</v>
      </c>
      <c r="C33" s="59"/>
      <c r="D33" s="59"/>
      <c r="E33" s="60"/>
      <c r="F33" s="61"/>
      <c r="G33" s="62"/>
      <c r="H33" s="200"/>
      <c r="I33" s="61"/>
      <c r="J33" s="62"/>
      <c r="K33" s="200"/>
      <c r="L33" s="199"/>
      <c r="M33" s="62"/>
      <c r="N33" s="62"/>
      <c r="O33" s="60"/>
      <c r="P33" s="61"/>
      <c r="Q33" s="524"/>
      <c r="R33" s="524"/>
      <c r="S33" s="525"/>
      <c r="T33" s="231"/>
      <c r="U33" s="63"/>
      <c r="V33" s="63"/>
      <c r="W33" s="63"/>
      <c r="X33" s="63"/>
      <c r="Y33" s="90">
        <f>IFERROR((BI33+BJ33+BK33+BL33+BM33)/100,0)</f>
        <v>0</v>
      </c>
      <c r="Z33" s="539">
        <f t="shared" si="0"/>
        <v>0</v>
      </c>
      <c r="AA33" s="540"/>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I33" s="96" t="e">
        <f>(T3*T33/C35)</f>
        <v>#DIV/0!</v>
      </c>
      <c r="BJ33" s="96" t="e">
        <f>(U3*U33)/C35</f>
        <v>#DIV/0!</v>
      </c>
      <c r="BK33" s="96" t="e">
        <f>(V3*V33)/C35</f>
        <v>#DIV/0!</v>
      </c>
      <c r="BL33" s="96" t="e">
        <f>(W3*W33)/C35</f>
        <v>#DIV/0!</v>
      </c>
      <c r="BM33" s="96" t="e">
        <f>(X3*X33)/C35</f>
        <v>#DIV/0!</v>
      </c>
    </row>
    <row r="34" spans="1:72" ht="24" hidden="1" customHeight="1" thickBot="1">
      <c r="A34" s="69">
        <v>30</v>
      </c>
      <c r="B34" s="70" t="s">
        <v>444</v>
      </c>
      <c r="C34" s="134"/>
      <c r="D34" s="71"/>
      <c r="E34" s="85"/>
      <c r="F34" s="217"/>
      <c r="G34" s="218"/>
      <c r="H34" s="219"/>
      <c r="I34" s="217"/>
      <c r="J34" s="218"/>
      <c r="K34" s="219"/>
      <c r="L34" s="220"/>
      <c r="M34" s="218"/>
      <c r="N34" s="218"/>
      <c r="O34" s="221"/>
      <c r="P34" s="217"/>
      <c r="Q34" s="522"/>
      <c r="R34" s="522"/>
      <c r="S34" s="523"/>
      <c r="T34" s="233"/>
      <c r="U34" s="81"/>
      <c r="V34" s="81"/>
      <c r="W34" s="81"/>
      <c r="X34" s="81"/>
      <c r="Y34" s="91">
        <f>IFERROR((BI34+BJ34+BK34+BL34+BM34)/100,0)</f>
        <v>0</v>
      </c>
      <c r="Z34" s="560">
        <f t="shared" si="0"/>
        <v>0</v>
      </c>
      <c r="AA34" s="561"/>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I34" s="96" t="e">
        <f>(T3*T34/C35)</f>
        <v>#DIV/0!</v>
      </c>
      <c r="BJ34" s="96" t="e">
        <f>(U3*U34)/C35</f>
        <v>#DIV/0!</v>
      </c>
      <c r="BK34" s="96" t="e">
        <f>(V3*V34)/C35</f>
        <v>#DIV/0!</v>
      </c>
      <c r="BL34" s="96" t="e">
        <f>(W3*W34)/C35</f>
        <v>#DIV/0!</v>
      </c>
      <c r="BM34" s="96" t="e">
        <f>(X3*X34)/C35</f>
        <v>#DIV/0!</v>
      </c>
    </row>
    <row r="35" spans="1:72" ht="28.35" customHeight="1" thickBot="1">
      <c r="A35" s="132"/>
      <c r="B35" s="133"/>
      <c r="C35" s="136">
        <f>SUM(C5:C34)</f>
        <v>0</v>
      </c>
      <c r="D35" s="133"/>
      <c r="E35" s="133"/>
      <c r="F35" s="225">
        <f t="shared" ref="F35:K35" si="6">SUM(F5:F34)</f>
        <v>0</v>
      </c>
      <c r="G35" s="226">
        <f t="shared" si="6"/>
        <v>0</v>
      </c>
      <c r="H35" s="227">
        <f t="shared" si="6"/>
        <v>0</v>
      </c>
      <c r="I35" s="225">
        <f t="shared" si="6"/>
        <v>0</v>
      </c>
      <c r="J35" s="226">
        <f t="shared" si="6"/>
        <v>0</v>
      </c>
      <c r="K35" s="227">
        <f t="shared" si="6"/>
        <v>0</v>
      </c>
      <c r="L35" s="132"/>
      <c r="M35" s="133"/>
      <c r="N35" s="133"/>
      <c r="O35" s="133"/>
      <c r="P35" s="132"/>
      <c r="Q35" s="133"/>
      <c r="R35" s="133"/>
      <c r="S35" s="236"/>
      <c r="T35" s="235" t="str">
        <f>IF(NOT(OR(SUM(T5:T34)=100,SUM(T5:T34)=0)),1,"")</f>
        <v/>
      </c>
      <c r="U35" s="83" t="str">
        <f t="shared" ref="U35:X35" si="7">IF(NOT(OR(SUM(U5:U34)=100,SUM(U5:U34)=0)),1,"")</f>
        <v/>
      </c>
      <c r="V35" s="83" t="str">
        <f t="shared" si="7"/>
        <v/>
      </c>
      <c r="W35" s="83" t="str">
        <f t="shared" si="7"/>
        <v/>
      </c>
      <c r="X35" s="238" t="str">
        <f t="shared" si="7"/>
        <v/>
      </c>
      <c r="Y35" s="239" t="e">
        <f>SUM(Y5:Y34)</f>
        <v>#DIV/0!</v>
      </c>
      <c r="Z35" s="558">
        <f>SUM(Z5:AA34)</f>
        <v>0</v>
      </c>
      <c r="AA35" s="559"/>
      <c r="AB35" s="75"/>
      <c r="AC35" s="237"/>
      <c r="AD35" s="237"/>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row>
    <row r="36" spans="1:72" ht="25.5" customHeight="1" thickBot="1">
      <c r="A36" s="76"/>
      <c r="B36" s="77"/>
      <c r="C36" s="135"/>
      <c r="D36" s="77"/>
      <c r="E36" s="77"/>
      <c r="F36" s="135"/>
      <c r="G36" s="135"/>
      <c r="H36" s="135"/>
      <c r="I36" s="135"/>
      <c r="J36" s="135"/>
      <c r="K36" s="135"/>
      <c r="L36" s="77"/>
      <c r="M36" s="77"/>
      <c r="N36" s="77"/>
      <c r="O36" s="77"/>
      <c r="P36" s="77"/>
      <c r="Q36" s="77"/>
      <c r="R36" s="77"/>
      <c r="S36" s="77"/>
      <c r="T36" s="544" t="str">
        <f>IF(SUM(T35:X35)&gt;0,"مجموع درصد هر ستون باید ۱۰۰ باشد","")</f>
        <v/>
      </c>
      <c r="U36" s="545"/>
      <c r="V36" s="545"/>
      <c r="W36" s="545"/>
      <c r="X36" s="545"/>
      <c r="Y36" s="546"/>
      <c r="Z36" s="77"/>
      <c r="AA36" s="78"/>
    </row>
    <row r="37" spans="1:72" ht="15" customHeight="1">
      <c r="A37" s="547" t="s">
        <v>159</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9"/>
    </row>
    <row r="38" spans="1:72" ht="15" customHeight="1" thickBot="1">
      <c r="A38" s="550"/>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c r="AA38" s="552"/>
    </row>
    <row r="39" spans="1:72" ht="25.5" customHeight="1">
      <c r="A39" s="553" t="s">
        <v>616</v>
      </c>
      <c r="B39" s="554"/>
      <c r="C39" s="554"/>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5"/>
      <c r="BI39" s="20"/>
    </row>
    <row r="40" spans="1:72" ht="25.5" customHeight="1">
      <c r="A40" s="526"/>
      <c r="B40" s="527"/>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8"/>
      <c r="BI40" s="20"/>
      <c r="BJ40" s="20"/>
      <c r="BT40" s="20"/>
    </row>
    <row r="41" spans="1:72" ht="25.5" customHeight="1">
      <c r="A41" s="526"/>
      <c r="B41" s="527"/>
      <c r="C41" s="527"/>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20"/>
      <c r="BI41" s="20"/>
      <c r="BJ41" s="20"/>
      <c r="BK41" s="20"/>
      <c r="BL41" s="20"/>
      <c r="BM41" s="20"/>
      <c r="BT41" s="20"/>
    </row>
    <row r="42" spans="1:72" ht="25.5" customHeight="1" thickBot="1">
      <c r="A42" s="529"/>
      <c r="B42" s="530"/>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1"/>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20"/>
      <c r="BI42" s="20"/>
      <c r="BJ42" s="20"/>
      <c r="BK42" s="20"/>
      <c r="BL42" s="20"/>
      <c r="BM42" s="20"/>
      <c r="BT42" s="20"/>
    </row>
    <row r="43" spans="1:72" ht="25.5" customHeight="1" thickBot="1">
      <c r="A43" s="541" t="s">
        <v>144</v>
      </c>
      <c r="B43" s="542"/>
      <c r="C43" s="542"/>
      <c r="D43" s="542"/>
      <c r="E43" s="542"/>
      <c r="F43" s="542"/>
      <c r="G43" s="542"/>
      <c r="H43" s="542"/>
      <c r="I43" s="542"/>
      <c r="J43" s="542"/>
      <c r="K43" s="542"/>
      <c r="L43" s="542"/>
      <c r="M43" s="542"/>
      <c r="N43" s="542"/>
      <c r="O43" s="542"/>
      <c r="P43" s="542"/>
      <c r="Q43" s="542"/>
      <c r="R43" s="542"/>
      <c r="S43" s="542"/>
      <c r="T43" s="542"/>
      <c r="U43" s="542"/>
      <c r="V43" s="542"/>
      <c r="W43" s="542"/>
      <c r="X43" s="542"/>
      <c r="Y43" s="542"/>
      <c r="Z43" s="542"/>
      <c r="AA43" s="543"/>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20"/>
      <c r="BI43" s="20"/>
      <c r="BJ43" s="20"/>
      <c r="BK43" s="20"/>
      <c r="BL43" s="20"/>
      <c r="BM43" s="20"/>
      <c r="BN43" s="20"/>
      <c r="BO43" s="20"/>
      <c r="BP43" s="20"/>
      <c r="BQ43" s="20"/>
      <c r="BR43" s="86" t="s">
        <v>228</v>
      </c>
      <c r="BS43" s="86" t="s">
        <v>220</v>
      </c>
      <c r="BT43" s="20"/>
    </row>
    <row r="44" spans="1:72" ht="33.75" customHeight="1" thickBot="1">
      <c r="A44" s="537"/>
      <c r="B44" s="518"/>
      <c r="C44" s="516"/>
      <c r="D44" s="517"/>
      <c r="E44" s="518"/>
      <c r="F44" s="516"/>
      <c r="G44" s="517"/>
      <c r="H44" s="518"/>
      <c r="I44" s="516"/>
      <c r="J44" s="517"/>
      <c r="K44" s="518"/>
      <c r="L44" s="516"/>
      <c r="M44" s="517"/>
      <c r="N44" s="517"/>
      <c r="O44" s="517"/>
      <c r="P44" s="518"/>
      <c r="Q44" s="516"/>
      <c r="R44" s="517"/>
      <c r="S44" s="517"/>
      <c r="T44" s="518"/>
      <c r="U44" s="516"/>
      <c r="V44" s="517"/>
      <c r="W44" s="518"/>
      <c r="X44" s="516"/>
      <c r="Y44" s="517"/>
      <c r="Z44" s="517"/>
      <c r="AA44" s="535"/>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20"/>
      <c r="BI44" s="20"/>
      <c r="BJ44" s="20"/>
      <c r="BK44" s="20"/>
      <c r="BL44" s="20"/>
      <c r="BM44" s="20"/>
      <c r="BN44" s="20"/>
      <c r="BO44" s="20"/>
      <c r="BP44" s="20"/>
      <c r="BQ44" s="20"/>
      <c r="BR44" s="86" t="s">
        <v>227</v>
      </c>
      <c r="BS44" s="86" t="s">
        <v>221</v>
      </c>
      <c r="BT44" s="20"/>
    </row>
    <row r="45" spans="1:72" ht="25.5" customHeight="1" thickBot="1">
      <c r="A45" s="532" t="s">
        <v>225</v>
      </c>
      <c r="B45" s="533"/>
      <c r="C45" s="533"/>
      <c r="D45" s="533"/>
      <c r="E45" s="533"/>
      <c r="F45" s="533"/>
      <c r="G45" s="533"/>
      <c r="H45" s="533"/>
      <c r="I45" s="533"/>
      <c r="J45" s="533"/>
      <c r="K45" s="533"/>
      <c r="L45" s="533"/>
      <c r="M45" s="533"/>
      <c r="N45" s="533"/>
      <c r="O45" s="533"/>
      <c r="P45" s="533"/>
      <c r="Q45" s="533"/>
      <c r="R45" s="533"/>
      <c r="S45" s="533"/>
      <c r="T45" s="533"/>
      <c r="U45" s="533"/>
      <c r="V45" s="533"/>
      <c r="W45" s="533"/>
      <c r="X45" s="533"/>
      <c r="Y45" s="533"/>
      <c r="Z45" s="533"/>
      <c r="AA45" s="534"/>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20"/>
      <c r="BI45" s="20"/>
      <c r="BJ45" s="20"/>
      <c r="BK45" s="20"/>
      <c r="BL45" s="20"/>
      <c r="BM45" s="20"/>
      <c r="BN45" s="20"/>
      <c r="BO45" s="20"/>
      <c r="BP45" s="20"/>
      <c r="BQ45" s="20"/>
      <c r="BR45" s="87" t="s">
        <v>229</v>
      </c>
      <c r="BS45" s="86" t="s">
        <v>220</v>
      </c>
      <c r="BT45" s="20"/>
    </row>
    <row r="46" spans="1:72" ht="33" customHeight="1" thickBot="1">
      <c r="A46" s="538"/>
      <c r="B46" s="521"/>
      <c r="C46" s="519"/>
      <c r="D46" s="520"/>
      <c r="E46" s="521"/>
      <c r="F46" s="519"/>
      <c r="G46" s="520"/>
      <c r="H46" s="521"/>
      <c r="I46" s="519"/>
      <c r="J46" s="520"/>
      <c r="K46" s="521"/>
      <c r="L46" s="519"/>
      <c r="M46" s="520"/>
      <c r="N46" s="520"/>
      <c r="O46" s="520"/>
      <c r="P46" s="521"/>
      <c r="Q46" s="519"/>
      <c r="R46" s="520"/>
      <c r="S46" s="520"/>
      <c r="T46" s="521"/>
      <c r="U46" s="519"/>
      <c r="V46" s="520"/>
      <c r="W46" s="521"/>
      <c r="X46" s="519"/>
      <c r="Y46" s="520"/>
      <c r="Z46" s="520"/>
      <c r="AA46" s="536"/>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20"/>
      <c r="BI46" s="20"/>
      <c r="BJ46" s="20"/>
      <c r="BK46" s="20"/>
      <c r="BL46" s="20"/>
      <c r="BM46" s="20"/>
      <c r="BN46" s="20"/>
      <c r="BO46" s="20"/>
      <c r="BP46" s="20"/>
      <c r="BQ46" s="20"/>
      <c r="BR46" s="86" t="s">
        <v>230</v>
      </c>
      <c r="BS46" s="86" t="s">
        <v>222</v>
      </c>
      <c r="BT46" s="20"/>
    </row>
    <row r="47" spans="1:72" ht="25.5" customHeight="1">
      <c r="A47" s="526" t="s">
        <v>617</v>
      </c>
      <c r="B47" s="527"/>
      <c r="C47" s="527"/>
      <c r="D47" s="527"/>
      <c r="E47" s="527"/>
      <c r="F47" s="527"/>
      <c r="G47" s="527"/>
      <c r="H47" s="527"/>
      <c r="I47" s="527"/>
      <c r="J47" s="527"/>
      <c r="K47" s="527"/>
      <c r="L47" s="527"/>
      <c r="M47" s="527"/>
      <c r="N47" s="527"/>
      <c r="O47" s="527"/>
      <c r="P47" s="527"/>
      <c r="Q47" s="527"/>
      <c r="R47" s="527"/>
      <c r="S47" s="527"/>
      <c r="T47" s="527"/>
      <c r="U47" s="527"/>
      <c r="V47" s="527"/>
      <c r="W47" s="527"/>
      <c r="X47" s="527"/>
      <c r="Y47" s="527"/>
      <c r="Z47" s="527"/>
      <c r="AA47" s="52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20"/>
      <c r="BJ47" s="20"/>
      <c r="BK47" s="20"/>
      <c r="BL47" s="20"/>
      <c r="BM47" s="20"/>
      <c r="BN47" s="20"/>
      <c r="BO47" s="20"/>
      <c r="BP47" s="20"/>
      <c r="BQ47" s="20"/>
      <c r="BR47" s="86" t="s">
        <v>231</v>
      </c>
      <c r="BS47" s="88" t="s">
        <v>224</v>
      </c>
      <c r="BT47" s="20"/>
    </row>
    <row r="48" spans="1:72" ht="25.5" customHeight="1">
      <c r="A48" s="526"/>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20"/>
      <c r="BK48" s="20"/>
      <c r="BL48" s="20"/>
      <c r="BM48" s="20"/>
      <c r="BN48" s="20"/>
      <c r="BO48" s="20"/>
      <c r="BP48" s="20"/>
      <c r="BQ48" s="20"/>
      <c r="BR48" s="89" t="s">
        <v>232</v>
      </c>
      <c r="BS48" s="89" t="s">
        <v>226</v>
      </c>
      <c r="BT48" s="20"/>
    </row>
    <row r="49" spans="1:72" ht="25.5" customHeight="1">
      <c r="A49" s="526"/>
      <c r="B49" s="527"/>
      <c r="C49" s="527"/>
      <c r="D49" s="527"/>
      <c r="E49" s="527"/>
      <c r="F49" s="527"/>
      <c r="G49" s="527"/>
      <c r="H49" s="527"/>
      <c r="I49" s="527"/>
      <c r="J49" s="527"/>
      <c r="K49" s="527"/>
      <c r="L49" s="527"/>
      <c r="M49" s="527"/>
      <c r="N49" s="527"/>
      <c r="O49" s="527"/>
      <c r="P49" s="527"/>
      <c r="Q49" s="527"/>
      <c r="R49" s="527"/>
      <c r="S49" s="527"/>
      <c r="T49" s="527"/>
      <c r="U49" s="527"/>
      <c r="V49" s="527"/>
      <c r="W49" s="527"/>
      <c r="X49" s="527"/>
      <c r="Y49" s="527"/>
      <c r="Z49" s="527"/>
      <c r="AA49" s="528"/>
      <c r="BN49" s="20"/>
      <c r="BO49" s="20"/>
      <c r="BP49" s="20"/>
      <c r="BQ49" s="20"/>
      <c r="BR49" s="86" t="s">
        <v>233</v>
      </c>
      <c r="BS49" s="86" t="s">
        <v>223</v>
      </c>
      <c r="BT49" s="20"/>
    </row>
    <row r="50" spans="1:72" s="2" customFormat="1" ht="25.5" customHeight="1" thickBot="1">
      <c r="A50" s="529"/>
      <c r="B50" s="530"/>
      <c r="C50" s="530"/>
      <c r="D50" s="530"/>
      <c r="E50" s="530"/>
      <c r="F50" s="530"/>
      <c r="G50" s="530"/>
      <c r="H50" s="530"/>
      <c r="I50" s="530"/>
      <c r="J50" s="530"/>
      <c r="K50" s="530"/>
      <c r="L50" s="530"/>
      <c r="M50" s="530"/>
      <c r="N50" s="530"/>
      <c r="O50" s="530"/>
      <c r="P50" s="530"/>
      <c r="Q50" s="530"/>
      <c r="R50" s="530"/>
      <c r="S50" s="530"/>
      <c r="T50" s="530"/>
      <c r="U50" s="530"/>
      <c r="V50" s="530"/>
      <c r="W50" s="530"/>
      <c r="X50" s="530"/>
      <c r="Y50" s="530"/>
      <c r="Z50" s="530"/>
      <c r="AA50" s="531"/>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1"/>
      <c r="BI50" s="1"/>
      <c r="BJ50" s="1"/>
      <c r="BK50" s="1"/>
      <c r="BL50" s="1"/>
      <c r="BM50" s="1"/>
      <c r="BN50" s="20"/>
      <c r="BO50" s="20"/>
      <c r="BP50" s="20"/>
      <c r="BQ50" s="20"/>
      <c r="BR50" s="1"/>
      <c r="BS50" s="1"/>
      <c r="BT50" s="20"/>
    </row>
    <row r="51" spans="1:72" ht="28.35" customHeight="1">
      <c r="BT51" s="20"/>
    </row>
    <row r="52" spans="1:72" ht="28.35" customHeight="1">
      <c r="BT52" s="20"/>
    </row>
  </sheetData>
  <mergeCells count="94">
    <mergeCell ref="Z2:AA3"/>
    <mergeCell ref="T2:Y2"/>
    <mergeCell ref="Q23:S23"/>
    <mergeCell ref="Q24:S24"/>
    <mergeCell ref="Q12:S12"/>
    <mergeCell ref="Q19:S19"/>
    <mergeCell ref="Q20:S20"/>
    <mergeCell ref="Q21:S21"/>
    <mergeCell ref="Q14:S14"/>
    <mergeCell ref="Q15:S15"/>
    <mergeCell ref="Q16:S16"/>
    <mergeCell ref="Q17:S17"/>
    <mergeCell ref="Z5:AA5"/>
    <mergeCell ref="Z6:AA6"/>
    <mergeCell ref="Z10:AA10"/>
    <mergeCell ref="Z11:AA11"/>
    <mergeCell ref="Q18:S18"/>
    <mergeCell ref="B1:C1"/>
    <mergeCell ref="Q13:S13"/>
    <mergeCell ref="D1:V1"/>
    <mergeCell ref="A2:E3"/>
    <mergeCell ref="I2:K3"/>
    <mergeCell ref="L2:O3"/>
    <mergeCell ref="Q9:S9"/>
    <mergeCell ref="Q10:S10"/>
    <mergeCell ref="Q11:S11"/>
    <mergeCell ref="F2:H2"/>
    <mergeCell ref="P2:S3"/>
    <mergeCell ref="Q4:S4"/>
    <mergeCell ref="Q5:S5"/>
    <mergeCell ref="Q6:S6"/>
    <mergeCell ref="Q7:S7"/>
    <mergeCell ref="Q8:S8"/>
    <mergeCell ref="Z12:AA12"/>
    <mergeCell ref="Z7:AA7"/>
    <mergeCell ref="Z8:AA8"/>
    <mergeCell ref="Z9:AA9"/>
    <mergeCell ref="Z16:AA16"/>
    <mergeCell ref="Z17:AA17"/>
    <mergeCell ref="Z18:AA18"/>
    <mergeCell ref="Z13:AA13"/>
    <mergeCell ref="Z14:AA14"/>
    <mergeCell ref="Z15:AA15"/>
    <mergeCell ref="Z4:AA4"/>
    <mergeCell ref="Z35:AA35"/>
    <mergeCell ref="Z31:AA31"/>
    <mergeCell ref="Z32:AA32"/>
    <mergeCell ref="Z33:AA33"/>
    <mergeCell ref="Z28:AA28"/>
    <mergeCell ref="Z29:AA29"/>
    <mergeCell ref="Z30:AA30"/>
    <mergeCell ref="Z25:AA25"/>
    <mergeCell ref="Z26:AA26"/>
    <mergeCell ref="Z27:AA27"/>
    <mergeCell ref="Z22:AA22"/>
    <mergeCell ref="Z23:AA23"/>
    <mergeCell ref="Z24:AA24"/>
    <mergeCell ref="Z19:AA19"/>
    <mergeCell ref="Z34:AA34"/>
    <mergeCell ref="Z20:AA20"/>
    <mergeCell ref="A43:AA43"/>
    <mergeCell ref="T36:Y36"/>
    <mergeCell ref="A37:AA38"/>
    <mergeCell ref="Z21:AA21"/>
    <mergeCell ref="A39:AA42"/>
    <mergeCell ref="Q30:S30"/>
    <mergeCell ref="Q31:S31"/>
    <mergeCell ref="Q28:S28"/>
    <mergeCell ref="Q25:S25"/>
    <mergeCell ref="Q26:S26"/>
    <mergeCell ref="Q27:S27"/>
    <mergeCell ref="Q22:S22"/>
    <mergeCell ref="Q29:S29"/>
    <mergeCell ref="A47:AA50"/>
    <mergeCell ref="A45:AA45"/>
    <mergeCell ref="C44:E44"/>
    <mergeCell ref="I44:K44"/>
    <mergeCell ref="Q44:T44"/>
    <mergeCell ref="U44:W44"/>
    <mergeCell ref="X44:AA44"/>
    <mergeCell ref="C46:E46"/>
    <mergeCell ref="I46:K46"/>
    <mergeCell ref="U46:W46"/>
    <mergeCell ref="X46:AA46"/>
    <mergeCell ref="A44:B44"/>
    <mergeCell ref="A46:B46"/>
    <mergeCell ref="L44:P44"/>
    <mergeCell ref="L46:P46"/>
    <mergeCell ref="Q46:T46"/>
    <mergeCell ref="F44:H44"/>
    <mergeCell ref="F46:H46"/>
    <mergeCell ref="Q34:S34"/>
    <mergeCell ref="Q32:S32"/>
    <mergeCell ref="Q33:S33"/>
  </mergeCells>
  <phoneticPr fontId="49" type="noConversion"/>
  <dataValidations count="4">
    <dataValidation type="list" allowBlank="1" showInputMessage="1" showErrorMessage="1" sqref="L5:O34">
      <formula1>$BD$6:$BD$7</formula1>
    </dataValidation>
    <dataValidation type="list" allowBlank="1" showInputMessage="1" showErrorMessage="1" sqref="A44:F44 I44:L44 Q44:AA44">
      <formula1>$BS$43:$BS$49</formula1>
    </dataValidation>
    <dataValidation type="list" allowBlank="1" showInputMessage="1" showErrorMessage="1" sqref="A46:F46 I46:L46 Q46:AA46">
      <formula1>$BR$43:$BR$49</formula1>
    </dataValidation>
    <dataValidation type="list" allowBlank="1" showInputMessage="1" showErrorMessage="1" sqref="P5:P34">
      <formula1>$BE$6:$BE$7</formula1>
    </dataValidation>
  </dataValidations>
  <pageMargins left="0.28937007874015702" right="0.28937007874015702" top="0.74803040200000004" bottom="0.74803040200000004" header="0.31496062992126" footer="0.31496062992126"/>
  <pageSetup orientation="portrait" r:id="rId1"/>
  <headerFooter>
    <oddHeader>&amp;L
&amp;C&amp;"B Nazanin,Bold"&amp;12پارک علم و فناوری جهاد دانشگاهی کرمانشاه</oddHeader>
    <oddFooter>&amp;C&amp;"B Nazanin,Bold"&amp;12پارک علم و فناوری جهاد دانشگاهی کرمانشاه</oddFooter>
  </headerFooter>
  <extLst>
    <ext xmlns:x14="http://schemas.microsoft.com/office/spreadsheetml/2009/9/main" uri="{78C0D931-6437-407d-A8EE-F0AAD7539E65}">
      <x14:conditionalFormattings>
        <x14:conditionalFormatting xmlns:xm="http://schemas.microsoft.com/office/excel/2006/main">
          <x14:cfRule type="iconSet" priority="1" id="{D4EB9700-2209-4ECD-9C40-26DA3778C3C4}">
            <x14:iconSet iconSet="3Symbols" showValue="0" custom="1">
              <x14:cfvo type="percent">
                <xm:f>0</xm:f>
              </x14:cfvo>
              <x14:cfvo type="num">
                <xm:f>-1</xm:f>
              </x14:cfvo>
              <x14:cfvo type="num" gte="0">
                <xm:f>0</xm:f>
              </x14:cfvo>
              <x14:cfIcon iconSet="5Quarters" iconId="0"/>
              <x14:cfIcon iconSet="5Quarters" iconId="0"/>
              <x14:cfIcon iconSet="3Symbols" iconId="0"/>
            </x14:iconSet>
          </x14:cfRule>
          <xm:sqref>T35:X35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D25"/>
  <sheetViews>
    <sheetView showGridLines="0" rightToLeft="1" view="pageBreakPreview" topLeftCell="A2" zoomScale="106" zoomScaleNormal="90" zoomScaleSheetLayoutView="106" workbookViewId="0">
      <selection activeCell="A2" sqref="A2:P2"/>
    </sheetView>
  </sheetViews>
  <sheetFormatPr defaultColWidth="8.85546875" defaultRowHeight="28.35" customHeight="1"/>
  <cols>
    <col min="1" max="1" width="9.140625" style="1" customWidth="1"/>
    <col min="2" max="5" width="10.7109375" style="1" customWidth="1"/>
    <col min="6" max="6" width="10.140625" style="1" customWidth="1"/>
    <col min="7" max="9" width="16.5703125" style="1" customWidth="1"/>
    <col min="10" max="16" width="10.140625" style="1" customWidth="1"/>
    <col min="17" max="17" width="8.85546875" style="1" hidden="1" customWidth="1"/>
    <col min="18" max="18" width="2" style="1" customWidth="1"/>
    <col min="19" max="51" width="8.85546875" style="1"/>
    <col min="52" max="54" width="8.85546875" style="1" customWidth="1"/>
    <col min="55" max="55" width="27.42578125" style="1" hidden="1" customWidth="1"/>
    <col min="56" max="56" width="22.28515625" style="1" hidden="1" customWidth="1"/>
    <col min="57" max="58" width="0" style="1" hidden="1" customWidth="1"/>
    <col min="59" max="16384" width="8.85546875" style="1"/>
  </cols>
  <sheetData>
    <row r="1" spans="1:56" ht="28.35" hidden="1" customHeight="1">
      <c r="A1" s="22" t="s">
        <v>217</v>
      </c>
      <c r="B1" s="508">
        <f>'1'!B2:B2</f>
        <v>0</v>
      </c>
      <c r="C1" s="508"/>
      <c r="D1" s="23"/>
      <c r="E1" s="23"/>
      <c r="F1" s="23"/>
      <c r="G1" s="23"/>
      <c r="H1" s="23"/>
      <c r="I1" s="23"/>
      <c r="J1" s="23"/>
      <c r="K1" s="23"/>
      <c r="L1" s="23"/>
      <c r="M1" s="23"/>
      <c r="N1" s="23"/>
      <c r="O1" s="23"/>
      <c r="P1" s="24"/>
    </row>
    <row r="2" spans="1:56" ht="41.25" customHeight="1">
      <c r="A2" s="593" t="s">
        <v>160</v>
      </c>
      <c r="B2" s="594"/>
      <c r="C2" s="594"/>
      <c r="D2" s="594"/>
      <c r="E2" s="594"/>
      <c r="F2" s="594"/>
      <c r="G2" s="594"/>
      <c r="H2" s="594"/>
      <c r="I2" s="594"/>
      <c r="J2" s="594"/>
      <c r="K2" s="594"/>
      <c r="L2" s="594"/>
      <c r="M2" s="594"/>
      <c r="N2" s="594"/>
      <c r="O2" s="594"/>
      <c r="P2" s="595"/>
    </row>
    <row r="3" spans="1:56" s="3" customFormat="1" ht="33.75" customHeight="1">
      <c r="A3" s="613"/>
      <c r="B3" s="614"/>
      <c r="C3" s="615"/>
      <c r="D3" s="614"/>
      <c r="E3" s="615"/>
      <c r="F3" s="614"/>
      <c r="G3" s="615"/>
      <c r="H3" s="614"/>
      <c r="I3" s="615"/>
      <c r="J3" s="614"/>
      <c r="K3" s="615"/>
      <c r="L3" s="614"/>
      <c r="M3" s="615"/>
      <c r="N3" s="614"/>
      <c r="O3" s="615"/>
      <c r="P3" s="622"/>
      <c r="BC3" s="29" t="s">
        <v>239</v>
      </c>
      <c r="BD3" s="30" t="s">
        <v>240</v>
      </c>
    </row>
    <row r="4" spans="1:56" s="3" customFormat="1" ht="34.5" customHeight="1">
      <c r="A4" s="616" t="s">
        <v>609</v>
      </c>
      <c r="B4" s="617"/>
      <c r="C4" s="617"/>
      <c r="D4" s="617"/>
      <c r="E4" s="617"/>
      <c r="F4" s="617"/>
      <c r="G4" s="617"/>
      <c r="H4" s="617"/>
      <c r="I4" s="617"/>
      <c r="J4" s="617"/>
      <c r="K4" s="617"/>
      <c r="L4" s="617"/>
      <c r="M4" s="617"/>
      <c r="N4" s="617"/>
      <c r="O4" s="617"/>
      <c r="P4" s="618"/>
      <c r="BC4" s="29" t="s">
        <v>234</v>
      </c>
      <c r="BD4" s="30" t="s">
        <v>241</v>
      </c>
    </row>
    <row r="5" spans="1:56" s="3" customFormat="1" ht="34.5" customHeight="1">
      <c r="A5" s="619"/>
      <c r="B5" s="620"/>
      <c r="C5" s="620"/>
      <c r="D5" s="620"/>
      <c r="E5" s="620"/>
      <c r="F5" s="620"/>
      <c r="G5" s="620"/>
      <c r="H5" s="620"/>
      <c r="I5" s="620"/>
      <c r="J5" s="620"/>
      <c r="K5" s="620"/>
      <c r="L5" s="620"/>
      <c r="M5" s="620"/>
      <c r="N5" s="620"/>
      <c r="O5" s="620"/>
      <c r="P5" s="621"/>
      <c r="BC5" s="29" t="s">
        <v>235</v>
      </c>
      <c r="BD5" s="31" t="s">
        <v>242</v>
      </c>
    </row>
    <row r="6" spans="1:56" s="3" customFormat="1" ht="18.75" customHeight="1">
      <c r="A6" s="605" t="s">
        <v>161</v>
      </c>
      <c r="B6" s="606"/>
      <c r="C6" s="606"/>
      <c r="D6" s="606"/>
      <c r="E6" s="606"/>
      <c r="F6" s="606"/>
      <c r="G6" s="606"/>
      <c r="H6" s="606"/>
      <c r="I6" s="606"/>
      <c r="J6" s="606"/>
      <c r="K6" s="606"/>
      <c r="L6" s="606"/>
      <c r="M6" s="606"/>
      <c r="N6" s="606"/>
      <c r="O6" s="606"/>
      <c r="P6" s="607"/>
      <c r="BC6" s="29" t="s">
        <v>236</v>
      </c>
      <c r="BD6" s="30" t="s">
        <v>243</v>
      </c>
    </row>
    <row r="7" spans="1:56" s="3" customFormat="1" ht="24.75" customHeight="1">
      <c r="A7" s="175"/>
      <c r="B7" s="176"/>
      <c r="C7" s="176"/>
      <c r="D7" s="176"/>
      <c r="E7" s="176"/>
      <c r="F7" s="176"/>
      <c r="G7" s="176"/>
      <c r="H7" s="176"/>
      <c r="I7" s="176"/>
      <c r="J7" s="176"/>
      <c r="K7" s="176"/>
      <c r="L7" s="176"/>
      <c r="M7" s="176"/>
      <c r="N7" s="176"/>
      <c r="O7" s="176"/>
      <c r="P7" s="177"/>
      <c r="Q7" s="51"/>
      <c r="BC7" s="29" t="s">
        <v>237</v>
      </c>
      <c r="BD7" s="30" t="s">
        <v>244</v>
      </c>
    </row>
    <row r="8" spans="1:56" ht="30.75" customHeight="1">
      <c r="A8" s="616" t="s">
        <v>610</v>
      </c>
      <c r="B8" s="617"/>
      <c r="C8" s="617"/>
      <c r="D8" s="617"/>
      <c r="E8" s="617"/>
      <c r="F8" s="617"/>
      <c r="G8" s="617"/>
      <c r="H8" s="617"/>
      <c r="I8" s="617"/>
      <c r="J8" s="617"/>
      <c r="K8" s="617"/>
      <c r="L8" s="617"/>
      <c r="M8" s="617"/>
      <c r="N8" s="617"/>
      <c r="O8" s="617"/>
      <c r="P8" s="618"/>
      <c r="BC8" s="14" t="s">
        <v>238</v>
      </c>
      <c r="BD8" s="30" t="s">
        <v>245</v>
      </c>
    </row>
    <row r="9" spans="1:56" s="2" customFormat="1" ht="30.75" customHeight="1">
      <c r="A9" s="619"/>
      <c r="B9" s="620"/>
      <c r="C9" s="620"/>
      <c r="D9" s="620"/>
      <c r="E9" s="620"/>
      <c r="F9" s="620"/>
      <c r="G9" s="620"/>
      <c r="H9" s="620"/>
      <c r="I9" s="620"/>
      <c r="J9" s="620"/>
      <c r="K9" s="620"/>
      <c r="L9" s="620"/>
      <c r="M9" s="620"/>
      <c r="N9" s="620"/>
      <c r="O9" s="620"/>
      <c r="P9" s="621"/>
      <c r="BD9" s="31" t="s">
        <v>246</v>
      </c>
    </row>
    <row r="10" spans="1:56" s="2" customFormat="1" ht="27" customHeight="1">
      <c r="A10" s="605" t="s">
        <v>61</v>
      </c>
      <c r="B10" s="608"/>
      <c r="C10" s="608"/>
      <c r="D10" s="608"/>
      <c r="E10" s="608"/>
      <c r="F10" s="608"/>
      <c r="G10" s="608"/>
      <c r="H10" s="608"/>
      <c r="I10" s="608"/>
      <c r="J10" s="608"/>
      <c r="K10" s="608"/>
      <c r="L10" s="608"/>
      <c r="M10" s="608"/>
      <c r="N10" s="608"/>
      <c r="O10" s="608"/>
      <c r="P10" s="609"/>
      <c r="BD10" s="30" t="s">
        <v>247</v>
      </c>
    </row>
    <row r="11" spans="1:56" s="2" customFormat="1" ht="27" customHeight="1">
      <c r="A11" s="610" t="s">
        <v>145</v>
      </c>
      <c r="B11" s="611"/>
      <c r="C11" s="611"/>
      <c r="D11" s="611"/>
      <c r="E11" s="611"/>
      <c r="F11" s="611"/>
      <c r="G11" s="611"/>
      <c r="H11" s="611"/>
      <c r="I11" s="611"/>
      <c r="J11" s="611"/>
      <c r="K11" s="611"/>
      <c r="L11" s="611"/>
      <c r="M11" s="611"/>
      <c r="N11" s="611"/>
      <c r="O11" s="611"/>
      <c r="P11" s="612"/>
      <c r="BD11" s="30" t="s">
        <v>248</v>
      </c>
    </row>
    <row r="12" spans="1:56" ht="70.5" customHeight="1">
      <c r="A12" s="599"/>
      <c r="B12" s="600"/>
      <c r="C12" s="600"/>
      <c r="D12" s="600"/>
      <c r="E12" s="600"/>
      <c r="F12" s="600"/>
      <c r="G12" s="600"/>
      <c r="H12" s="600"/>
      <c r="I12" s="600"/>
      <c r="J12" s="600"/>
      <c r="K12" s="600"/>
      <c r="L12" s="600"/>
      <c r="M12" s="600"/>
      <c r="N12" s="600"/>
      <c r="O12" s="600"/>
      <c r="P12" s="601"/>
      <c r="BD12" s="30" t="s">
        <v>249</v>
      </c>
    </row>
    <row r="13" spans="1:56" ht="45" customHeight="1">
      <c r="A13" s="602"/>
      <c r="B13" s="603"/>
      <c r="C13" s="603"/>
      <c r="D13" s="603"/>
      <c r="E13" s="603"/>
      <c r="F13" s="603"/>
      <c r="G13" s="603"/>
      <c r="H13" s="603"/>
      <c r="I13" s="603"/>
      <c r="J13" s="603"/>
      <c r="K13" s="603"/>
      <c r="L13" s="603"/>
      <c r="M13" s="603"/>
      <c r="N13" s="603"/>
      <c r="O13" s="603"/>
      <c r="P13" s="604"/>
    </row>
    <row r="14" spans="1:56" ht="17.25" customHeight="1">
      <c r="A14" s="596" t="s">
        <v>158</v>
      </c>
      <c r="B14" s="597"/>
      <c r="C14" s="597"/>
      <c r="D14" s="597"/>
      <c r="E14" s="597"/>
      <c r="F14" s="597"/>
      <c r="G14" s="597"/>
      <c r="H14" s="597"/>
      <c r="I14" s="597"/>
      <c r="J14" s="597"/>
      <c r="K14" s="597"/>
      <c r="L14" s="597"/>
      <c r="M14" s="597"/>
      <c r="N14" s="597"/>
      <c r="O14" s="597"/>
      <c r="P14" s="598"/>
    </row>
    <row r="15" spans="1:56" ht="36" customHeight="1">
      <c r="A15" s="599"/>
      <c r="B15" s="600"/>
      <c r="C15" s="600"/>
      <c r="D15" s="600"/>
      <c r="E15" s="600"/>
      <c r="F15" s="600"/>
      <c r="G15" s="600"/>
      <c r="H15" s="600"/>
      <c r="I15" s="600"/>
      <c r="J15" s="600"/>
      <c r="K15" s="600"/>
      <c r="L15" s="600"/>
      <c r="M15" s="600"/>
      <c r="N15" s="600"/>
      <c r="O15" s="600"/>
      <c r="P15" s="601"/>
    </row>
    <row r="16" spans="1:56" ht="36" customHeight="1" thickBot="1">
      <c r="A16" s="602"/>
      <c r="B16" s="603"/>
      <c r="C16" s="603"/>
      <c r="D16" s="603"/>
      <c r="E16" s="603"/>
      <c r="F16" s="603"/>
      <c r="G16" s="603"/>
      <c r="H16" s="603"/>
      <c r="I16" s="603"/>
      <c r="J16" s="603"/>
      <c r="K16" s="603"/>
      <c r="L16" s="603"/>
      <c r="M16" s="603"/>
      <c r="N16" s="603"/>
      <c r="O16" s="603"/>
      <c r="P16" s="604"/>
    </row>
    <row r="17" spans="1:18" ht="28.35" customHeight="1">
      <c r="A17" s="623" t="s">
        <v>163</v>
      </c>
      <c r="B17" s="624"/>
      <c r="C17" s="624"/>
      <c r="D17" s="624"/>
      <c r="E17" s="624"/>
      <c r="F17" s="624"/>
      <c r="G17" s="624"/>
      <c r="H17" s="624"/>
      <c r="I17" s="625"/>
      <c r="J17" s="626" t="s">
        <v>179</v>
      </c>
      <c r="K17" s="627"/>
      <c r="L17" s="627"/>
      <c r="M17" s="627"/>
      <c r="N17" s="627"/>
      <c r="O17" s="627"/>
      <c r="P17" s="628"/>
      <c r="R17" s="95"/>
    </row>
    <row r="18" spans="1:18" ht="24.75" customHeight="1">
      <c r="A18" s="32">
        <v>1</v>
      </c>
      <c r="B18" s="458"/>
      <c r="C18" s="459"/>
      <c r="D18" s="459"/>
      <c r="E18" s="459"/>
      <c r="F18" s="38">
        <v>6</v>
      </c>
      <c r="G18" s="458"/>
      <c r="H18" s="459"/>
      <c r="I18" s="460"/>
      <c r="J18" s="629"/>
      <c r="K18" s="630"/>
      <c r="L18" s="630"/>
      <c r="M18" s="630"/>
      <c r="N18" s="630"/>
      <c r="O18" s="630"/>
      <c r="P18" s="631"/>
      <c r="R18" s="95"/>
    </row>
    <row r="19" spans="1:18" ht="24.75" customHeight="1">
      <c r="A19" s="32">
        <v>2</v>
      </c>
      <c r="B19" s="458"/>
      <c r="C19" s="459"/>
      <c r="D19" s="459"/>
      <c r="E19" s="459"/>
      <c r="F19" s="38">
        <v>7</v>
      </c>
      <c r="G19" s="458"/>
      <c r="H19" s="459"/>
      <c r="I19" s="460"/>
      <c r="J19" s="632"/>
      <c r="K19" s="633"/>
      <c r="L19" s="633"/>
      <c r="M19" s="633"/>
      <c r="N19" s="633"/>
      <c r="O19" s="633"/>
      <c r="P19" s="634"/>
      <c r="R19" s="95"/>
    </row>
    <row r="20" spans="1:18" ht="24.75" customHeight="1">
      <c r="A20" s="32">
        <v>3</v>
      </c>
      <c r="B20" s="458"/>
      <c r="C20" s="459"/>
      <c r="D20" s="459"/>
      <c r="E20" s="459"/>
      <c r="F20" s="38">
        <v>8</v>
      </c>
      <c r="G20" s="458"/>
      <c r="H20" s="459"/>
      <c r="I20" s="460"/>
      <c r="J20" s="635"/>
      <c r="K20" s="636"/>
      <c r="L20" s="636"/>
      <c r="M20" s="636"/>
      <c r="N20" s="636"/>
      <c r="O20" s="636"/>
      <c r="P20" s="637"/>
      <c r="R20" s="95"/>
    </row>
    <row r="21" spans="1:18" ht="24.75" customHeight="1">
      <c r="A21" s="32">
        <v>4</v>
      </c>
      <c r="B21" s="458"/>
      <c r="C21" s="459"/>
      <c r="D21" s="459"/>
      <c r="E21" s="459"/>
      <c r="F21" s="38">
        <v>9</v>
      </c>
      <c r="G21" s="458"/>
      <c r="H21" s="459"/>
      <c r="I21" s="460"/>
      <c r="J21" s="645" t="s">
        <v>180</v>
      </c>
      <c r="K21" s="646"/>
      <c r="L21" s="646"/>
      <c r="M21" s="646"/>
      <c r="N21" s="646"/>
      <c r="O21" s="646"/>
      <c r="P21" s="647"/>
      <c r="R21" s="95"/>
    </row>
    <row r="22" spans="1:18" ht="24.75" customHeight="1">
      <c r="A22" s="32">
        <v>5</v>
      </c>
      <c r="B22" s="458"/>
      <c r="C22" s="459"/>
      <c r="D22" s="459"/>
      <c r="E22" s="459"/>
      <c r="F22" s="38">
        <v>10</v>
      </c>
      <c r="G22" s="458"/>
      <c r="H22" s="459"/>
      <c r="I22" s="460"/>
      <c r="J22" s="629"/>
      <c r="K22" s="630"/>
      <c r="L22" s="630"/>
      <c r="M22" s="630"/>
      <c r="N22" s="630"/>
      <c r="O22" s="630"/>
      <c r="P22" s="631"/>
      <c r="R22" s="95"/>
    </row>
    <row r="23" spans="1:18" ht="24.75" customHeight="1">
      <c r="A23" s="641" t="s">
        <v>611</v>
      </c>
      <c r="B23" s="600"/>
      <c r="C23" s="600"/>
      <c r="D23" s="600"/>
      <c r="E23" s="600"/>
      <c r="F23" s="600"/>
      <c r="G23" s="600"/>
      <c r="H23" s="600"/>
      <c r="I23" s="601"/>
      <c r="J23" s="632"/>
      <c r="K23" s="633"/>
      <c r="L23" s="633"/>
      <c r="M23" s="633"/>
      <c r="N23" s="633"/>
      <c r="O23" s="633"/>
      <c r="P23" s="634"/>
      <c r="R23" s="95"/>
    </row>
    <row r="24" spans="1:18" ht="85.5" customHeight="1" thickBot="1">
      <c r="A24" s="642"/>
      <c r="B24" s="643"/>
      <c r="C24" s="643"/>
      <c r="D24" s="643"/>
      <c r="E24" s="643"/>
      <c r="F24" s="643"/>
      <c r="G24" s="643"/>
      <c r="H24" s="643"/>
      <c r="I24" s="644"/>
      <c r="J24" s="638"/>
      <c r="K24" s="639"/>
      <c r="L24" s="639"/>
      <c r="M24" s="639"/>
      <c r="N24" s="639"/>
      <c r="O24" s="639"/>
      <c r="P24" s="640"/>
      <c r="R24" s="95"/>
    </row>
    <row r="25" spans="1:18" ht="28.35" customHeight="1">
      <c r="J25" s="95"/>
      <c r="K25" s="95"/>
      <c r="L25" s="95"/>
      <c r="M25" s="95"/>
      <c r="N25" s="95"/>
      <c r="O25" s="95"/>
      <c r="P25" s="95"/>
      <c r="Q25" s="95"/>
      <c r="R25" s="95"/>
    </row>
  </sheetData>
  <mergeCells count="34">
    <mergeCell ref="B22:E22"/>
    <mergeCell ref="G22:I22"/>
    <mergeCell ref="J22:P24"/>
    <mergeCell ref="A23:I24"/>
    <mergeCell ref="J21:P21"/>
    <mergeCell ref="B21:E21"/>
    <mergeCell ref="M3:N3"/>
    <mergeCell ref="O3:P3"/>
    <mergeCell ref="A17:I17"/>
    <mergeCell ref="G21:I21"/>
    <mergeCell ref="J17:P17"/>
    <mergeCell ref="J18:P20"/>
    <mergeCell ref="B18:E18"/>
    <mergeCell ref="G18:I18"/>
    <mergeCell ref="B19:E19"/>
    <mergeCell ref="G19:I19"/>
    <mergeCell ref="B20:E20"/>
    <mergeCell ref="G20:I20"/>
    <mergeCell ref="B1:C1"/>
    <mergeCell ref="A2:P2"/>
    <mergeCell ref="A14:P14"/>
    <mergeCell ref="A15:P16"/>
    <mergeCell ref="A6:P6"/>
    <mergeCell ref="A10:P10"/>
    <mergeCell ref="A11:P11"/>
    <mergeCell ref="A12:P13"/>
    <mergeCell ref="A3:B3"/>
    <mergeCell ref="C3:D3"/>
    <mergeCell ref="E3:F3"/>
    <mergeCell ref="G3:H3"/>
    <mergeCell ref="A8:P9"/>
    <mergeCell ref="A4:P5"/>
    <mergeCell ref="I3:J3"/>
    <mergeCell ref="K3:L3"/>
  </mergeCells>
  <dataValidations count="2">
    <dataValidation type="list" allowBlank="1" showInputMessage="1" showErrorMessage="1" sqref="A7:Q7">
      <formula1>$BD$3:$BD$12</formula1>
    </dataValidation>
    <dataValidation type="list" allowBlank="1" showInputMessage="1" showErrorMessage="1" sqref="A3:P3">
      <formula1>$BC$3:$BC$8</formula1>
    </dataValidation>
  </dataValidations>
  <pageMargins left="0.28937007874015702" right="0.28937007874015702" top="0.74803040200000004" bottom="0.74803040200000004" header="0.31496062992126" footer="0.31496062992126"/>
  <pageSetup scale="71" fitToHeight="0" orientation="landscape" r:id="rId1"/>
  <headerFooter>
    <oddHeader>&amp;L
&amp;C&amp;"B Nazanin,Bold"&amp;12پارک علم و فناوری جهاد دانشگاهی کرمانشاه</oddHeader>
    <oddFooter>&amp;C&amp;"B Nazanin,Bold"&amp;12پارک علم و فناوری جهاد دانشگاهی کرمانشاه</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BW34"/>
  <sheetViews>
    <sheetView showGridLines="0" rightToLeft="1" topLeftCell="A14" zoomScale="95" zoomScaleNormal="95" workbookViewId="0">
      <selection activeCell="N34" sqref="N34:S34"/>
    </sheetView>
  </sheetViews>
  <sheetFormatPr defaultColWidth="8.85546875" defaultRowHeight="28.35" customHeight="1"/>
  <cols>
    <col min="1" max="1" width="6.85546875" style="1" customWidth="1"/>
    <col min="2" max="5" width="5.28515625" style="1" customWidth="1"/>
    <col min="6" max="6" width="13.42578125" style="1" customWidth="1"/>
    <col min="7" max="7" width="16.7109375" style="1" customWidth="1"/>
    <col min="8" max="8" width="17.7109375" style="1" customWidth="1"/>
    <col min="9" max="12" width="8.7109375" style="1" customWidth="1"/>
    <col min="13" max="13" width="2.28515625" style="1" customWidth="1"/>
    <col min="14" max="14" width="8.85546875" style="1"/>
    <col min="15" max="15" width="14.42578125" style="1" customWidth="1"/>
    <col min="16" max="16" width="15.140625" style="1" customWidth="1"/>
    <col min="17" max="17" width="15.85546875" style="1" customWidth="1"/>
    <col min="18" max="19" width="13.7109375" style="1" customWidth="1"/>
    <col min="20" max="20" width="5.7109375" style="1" customWidth="1"/>
    <col min="21" max="21" width="6.85546875" style="1" customWidth="1"/>
    <col min="22" max="24" width="11" style="1" customWidth="1"/>
    <col min="25" max="69" width="8.85546875" style="1"/>
    <col min="70" max="71" width="0" style="1" hidden="1" customWidth="1"/>
    <col min="72" max="74" width="8.85546875" style="20" hidden="1" customWidth="1"/>
    <col min="75" max="76" width="0" style="1" hidden="1" customWidth="1"/>
    <col min="77" max="16384" width="8.85546875" style="1"/>
  </cols>
  <sheetData>
    <row r="1" spans="1:75" ht="28.35" hidden="1" customHeight="1" thickBot="1">
      <c r="A1" s="22" t="s">
        <v>217</v>
      </c>
      <c r="B1" s="508">
        <f>'1'!B2:B2</f>
        <v>0</v>
      </c>
      <c r="C1" s="508"/>
      <c r="D1" s="23"/>
      <c r="E1" s="23"/>
      <c r="F1" s="23"/>
      <c r="G1" s="23"/>
      <c r="H1" s="23"/>
      <c r="I1" s="23"/>
      <c r="J1" s="23"/>
      <c r="K1" s="23"/>
      <c r="L1" s="24"/>
    </row>
    <row r="2" spans="1:75" ht="28.35" customHeight="1" thickBot="1">
      <c r="A2" s="674" t="s">
        <v>603</v>
      </c>
      <c r="B2" s="675"/>
      <c r="C2" s="675"/>
      <c r="D2" s="675"/>
      <c r="E2" s="675"/>
      <c r="F2" s="675"/>
      <c r="G2" s="675"/>
      <c r="H2" s="675"/>
      <c r="I2" s="675"/>
      <c r="J2" s="675"/>
      <c r="K2" s="675"/>
      <c r="L2" s="676"/>
      <c r="N2" s="665" t="s">
        <v>320</v>
      </c>
      <c r="O2" s="666"/>
      <c r="P2" s="666"/>
      <c r="Q2" s="666"/>
      <c r="R2" s="666"/>
      <c r="S2" s="666"/>
      <c r="T2" s="666"/>
      <c r="U2" s="666"/>
      <c r="V2" s="666"/>
      <c r="W2" s="666"/>
      <c r="X2" s="667"/>
    </row>
    <row r="3" spans="1:75" ht="62.25" customHeight="1">
      <c r="A3" s="178" t="s">
        <v>15</v>
      </c>
      <c r="B3" s="677" t="s">
        <v>62</v>
      </c>
      <c r="C3" s="678"/>
      <c r="D3" s="678"/>
      <c r="E3" s="679"/>
      <c r="F3" s="283" t="s">
        <v>441</v>
      </c>
      <c r="G3" s="149" t="s">
        <v>321</v>
      </c>
      <c r="H3" s="149" t="s">
        <v>162</v>
      </c>
      <c r="I3" s="677" t="s">
        <v>614</v>
      </c>
      <c r="J3" s="678"/>
      <c r="K3" s="678"/>
      <c r="L3" s="680"/>
      <c r="M3" s="20"/>
      <c r="N3" s="179" t="s">
        <v>15</v>
      </c>
      <c r="O3" s="180" t="s">
        <v>255</v>
      </c>
      <c r="P3" s="147" t="s">
        <v>253</v>
      </c>
      <c r="Q3" s="181" t="s">
        <v>321</v>
      </c>
      <c r="R3" s="147" t="s">
        <v>251</v>
      </c>
      <c r="S3" s="147" t="s">
        <v>63</v>
      </c>
      <c r="T3" s="668" t="s">
        <v>250</v>
      </c>
      <c r="U3" s="669"/>
      <c r="V3" s="668" t="s">
        <v>322</v>
      </c>
      <c r="W3" s="670"/>
      <c r="X3" s="671"/>
    </row>
    <row r="4" spans="1:75" ht="30.75" customHeight="1">
      <c r="A4" s="58">
        <v>1</v>
      </c>
      <c r="B4" s="458"/>
      <c r="C4" s="459"/>
      <c r="D4" s="459"/>
      <c r="E4" s="473"/>
      <c r="F4" s="284"/>
      <c r="G4" s="146"/>
      <c r="H4" s="146"/>
      <c r="I4" s="658"/>
      <c r="J4" s="663"/>
      <c r="K4" s="663"/>
      <c r="L4" s="664"/>
      <c r="N4" s="58">
        <v>1</v>
      </c>
      <c r="O4" s="171"/>
      <c r="P4" s="183"/>
      <c r="Q4" s="184"/>
      <c r="R4" s="146"/>
      <c r="S4" s="146"/>
      <c r="T4" s="658"/>
      <c r="U4" s="659"/>
      <c r="V4" s="651"/>
      <c r="W4" s="652"/>
      <c r="X4" s="653"/>
    </row>
    <row r="5" spans="1:75" ht="30.75" customHeight="1">
      <c r="A5" s="58">
        <v>2</v>
      </c>
      <c r="B5" s="458"/>
      <c r="C5" s="459"/>
      <c r="D5" s="459"/>
      <c r="E5" s="473"/>
      <c r="F5" s="284"/>
      <c r="G5" s="146"/>
      <c r="H5" s="146"/>
      <c r="I5" s="658"/>
      <c r="J5" s="663"/>
      <c r="K5" s="663"/>
      <c r="L5" s="664"/>
      <c r="N5" s="58">
        <v>2</v>
      </c>
      <c r="O5" s="171"/>
      <c r="P5" s="183"/>
      <c r="Q5" s="184"/>
      <c r="R5" s="146"/>
      <c r="S5" s="146"/>
      <c r="T5" s="658"/>
      <c r="U5" s="659"/>
      <c r="V5" s="651"/>
      <c r="W5" s="652"/>
      <c r="X5" s="653"/>
    </row>
    <row r="6" spans="1:75" ht="30.75" customHeight="1">
      <c r="A6" s="58">
        <v>3</v>
      </c>
      <c r="B6" s="458"/>
      <c r="C6" s="459"/>
      <c r="D6" s="459"/>
      <c r="E6" s="473"/>
      <c r="F6" s="284"/>
      <c r="G6" s="146"/>
      <c r="H6" s="146"/>
      <c r="I6" s="658"/>
      <c r="J6" s="663"/>
      <c r="K6" s="663"/>
      <c r="L6" s="664"/>
      <c r="N6" s="58">
        <v>3</v>
      </c>
      <c r="O6" s="171"/>
      <c r="P6" s="183"/>
      <c r="Q6" s="184"/>
      <c r="R6" s="146"/>
      <c r="S6" s="146"/>
      <c r="T6" s="658"/>
      <c r="U6" s="659"/>
      <c r="V6" s="651"/>
      <c r="W6" s="652"/>
      <c r="X6" s="653"/>
    </row>
    <row r="7" spans="1:75" ht="30.75" customHeight="1">
      <c r="A7" s="58">
        <v>4</v>
      </c>
      <c r="B7" s="458"/>
      <c r="C7" s="459"/>
      <c r="D7" s="459"/>
      <c r="E7" s="473"/>
      <c r="F7" s="284"/>
      <c r="G7" s="146"/>
      <c r="H7" s="146"/>
      <c r="I7" s="658"/>
      <c r="J7" s="663"/>
      <c r="K7" s="663"/>
      <c r="L7" s="664"/>
      <c r="N7" s="58">
        <v>4</v>
      </c>
      <c r="O7" s="171"/>
      <c r="P7" s="183"/>
      <c r="Q7" s="184"/>
      <c r="R7" s="146"/>
      <c r="S7" s="146"/>
      <c r="T7" s="658"/>
      <c r="U7" s="659"/>
      <c r="V7" s="651"/>
      <c r="W7" s="652"/>
      <c r="X7" s="653"/>
    </row>
    <row r="8" spans="1:75" ht="30.75" customHeight="1">
      <c r="A8" s="58">
        <v>5</v>
      </c>
      <c r="B8" s="458"/>
      <c r="C8" s="459"/>
      <c r="D8" s="459"/>
      <c r="E8" s="473"/>
      <c r="F8" s="284"/>
      <c r="G8" s="146"/>
      <c r="H8" s="146"/>
      <c r="I8" s="658"/>
      <c r="J8" s="663"/>
      <c r="K8" s="663"/>
      <c r="L8" s="664"/>
      <c r="N8" s="58">
        <v>5</v>
      </c>
      <c r="O8" s="171"/>
      <c r="P8" s="183"/>
      <c r="Q8" s="184"/>
      <c r="R8" s="146"/>
      <c r="S8" s="146"/>
      <c r="T8" s="658"/>
      <c r="U8" s="659"/>
      <c r="V8" s="651"/>
      <c r="W8" s="652"/>
      <c r="X8" s="653"/>
    </row>
    <row r="9" spans="1:75" ht="30.75" customHeight="1">
      <c r="A9" s="58">
        <v>6</v>
      </c>
      <c r="B9" s="458"/>
      <c r="C9" s="459"/>
      <c r="D9" s="459"/>
      <c r="E9" s="473"/>
      <c r="F9" s="284"/>
      <c r="G9" s="146"/>
      <c r="H9" s="146"/>
      <c r="I9" s="681"/>
      <c r="J9" s="682"/>
      <c r="K9" s="682"/>
      <c r="L9" s="683"/>
      <c r="N9" s="58">
        <v>6</v>
      </c>
      <c r="O9" s="171"/>
      <c r="P9" s="183"/>
      <c r="Q9" s="184"/>
      <c r="R9" s="146"/>
      <c r="S9" s="146"/>
      <c r="T9" s="658"/>
      <c r="U9" s="659"/>
      <c r="V9" s="651"/>
      <c r="W9" s="652"/>
      <c r="X9" s="653"/>
    </row>
    <row r="10" spans="1:75" ht="30.75" customHeight="1">
      <c r="A10" s="58">
        <v>7</v>
      </c>
      <c r="B10" s="458"/>
      <c r="C10" s="459"/>
      <c r="D10" s="459"/>
      <c r="E10" s="473"/>
      <c r="F10" s="284"/>
      <c r="G10" s="146"/>
      <c r="H10" s="146"/>
      <c r="I10" s="658"/>
      <c r="J10" s="663"/>
      <c r="K10" s="663"/>
      <c r="L10" s="664"/>
      <c r="N10" s="58">
        <v>7</v>
      </c>
      <c r="O10" s="171"/>
      <c r="P10" s="183"/>
      <c r="Q10" s="184"/>
      <c r="R10" s="146"/>
      <c r="S10" s="146"/>
      <c r="T10" s="658"/>
      <c r="U10" s="659"/>
      <c r="V10" s="651"/>
      <c r="W10" s="652"/>
      <c r="X10" s="653"/>
    </row>
    <row r="11" spans="1:75" ht="30.75" customHeight="1">
      <c r="A11" s="58">
        <v>8</v>
      </c>
      <c r="B11" s="458"/>
      <c r="C11" s="459"/>
      <c r="D11" s="459"/>
      <c r="E11" s="473"/>
      <c r="F11" s="284"/>
      <c r="G11" s="146"/>
      <c r="H11" s="146"/>
      <c r="I11" s="658"/>
      <c r="J11" s="663"/>
      <c r="K11" s="663"/>
      <c r="L11" s="664"/>
      <c r="N11" s="58">
        <v>8</v>
      </c>
      <c r="O11" s="171"/>
      <c r="P11" s="183"/>
      <c r="Q11" s="184"/>
      <c r="R11" s="146"/>
      <c r="S11" s="146"/>
      <c r="T11" s="658"/>
      <c r="U11" s="659"/>
      <c r="V11" s="651"/>
      <c r="W11" s="652"/>
      <c r="X11" s="653"/>
      <c r="BW11" s="164">
        <v>10</v>
      </c>
    </row>
    <row r="12" spans="1:75" ht="30.75" customHeight="1">
      <c r="A12" s="58">
        <v>9</v>
      </c>
      <c r="B12" s="458"/>
      <c r="C12" s="459"/>
      <c r="D12" s="459"/>
      <c r="E12" s="473"/>
      <c r="F12" s="284"/>
      <c r="G12" s="146"/>
      <c r="H12" s="146"/>
      <c r="I12" s="182"/>
      <c r="J12" s="281"/>
      <c r="K12" s="281"/>
      <c r="L12" s="282"/>
      <c r="N12" s="58">
        <v>9</v>
      </c>
      <c r="O12" s="171"/>
      <c r="P12" s="183"/>
      <c r="Q12" s="184"/>
      <c r="R12" s="146"/>
      <c r="S12" s="146"/>
      <c r="T12" s="658"/>
      <c r="U12" s="659"/>
      <c r="V12" s="651"/>
      <c r="W12" s="652"/>
      <c r="X12" s="653"/>
      <c r="BW12" s="164">
        <v>20</v>
      </c>
    </row>
    <row r="13" spans="1:75" ht="30.75" customHeight="1">
      <c r="A13" s="58">
        <v>10</v>
      </c>
      <c r="B13" s="458"/>
      <c r="C13" s="459"/>
      <c r="D13" s="459"/>
      <c r="E13" s="473"/>
      <c r="F13" s="284"/>
      <c r="G13" s="146"/>
      <c r="H13" s="146"/>
      <c r="I13" s="658"/>
      <c r="J13" s="663"/>
      <c r="K13" s="663"/>
      <c r="L13" s="664"/>
      <c r="N13" s="58">
        <v>10</v>
      </c>
      <c r="O13" s="171"/>
      <c r="P13" s="183"/>
      <c r="Q13" s="184"/>
      <c r="R13" s="146"/>
      <c r="S13" s="146"/>
      <c r="T13" s="658"/>
      <c r="U13" s="659"/>
      <c r="V13" s="651"/>
      <c r="W13" s="652"/>
      <c r="X13" s="653"/>
      <c r="BW13" s="164">
        <v>30</v>
      </c>
    </row>
    <row r="14" spans="1:75" ht="30.75" customHeight="1">
      <c r="A14" s="58">
        <v>11</v>
      </c>
      <c r="B14" s="458"/>
      <c r="C14" s="459"/>
      <c r="D14" s="459"/>
      <c r="E14" s="473"/>
      <c r="F14" s="284"/>
      <c r="G14" s="146"/>
      <c r="H14" s="146"/>
      <c r="I14" s="658"/>
      <c r="J14" s="663"/>
      <c r="K14" s="663"/>
      <c r="L14" s="664"/>
      <c r="N14" s="58">
        <v>11</v>
      </c>
      <c r="O14" s="171"/>
      <c r="P14" s="183"/>
      <c r="Q14" s="184"/>
      <c r="R14" s="146"/>
      <c r="S14" s="146"/>
      <c r="T14" s="182"/>
      <c r="U14" s="185"/>
      <c r="V14" s="651"/>
      <c r="W14" s="652"/>
      <c r="X14" s="653"/>
      <c r="BW14" s="164">
        <v>40</v>
      </c>
    </row>
    <row r="15" spans="1:75" ht="30.75" customHeight="1">
      <c r="A15" s="58">
        <v>12</v>
      </c>
      <c r="B15" s="458"/>
      <c r="C15" s="459"/>
      <c r="D15" s="459"/>
      <c r="E15" s="473"/>
      <c r="F15" s="284"/>
      <c r="G15" s="146"/>
      <c r="H15" s="146"/>
      <c r="I15" s="658"/>
      <c r="J15" s="663"/>
      <c r="K15" s="663"/>
      <c r="L15" s="664"/>
      <c r="N15" s="58">
        <v>12</v>
      </c>
      <c r="O15" s="171"/>
      <c r="P15" s="183"/>
      <c r="Q15" s="184"/>
      <c r="R15" s="146"/>
      <c r="S15" s="146"/>
      <c r="T15" s="182"/>
      <c r="U15" s="185"/>
      <c r="V15" s="651"/>
      <c r="W15" s="652"/>
      <c r="X15" s="653"/>
      <c r="BW15" s="164">
        <v>50</v>
      </c>
    </row>
    <row r="16" spans="1:75" ht="30.75" customHeight="1">
      <c r="A16" s="58">
        <v>13</v>
      </c>
      <c r="B16" s="458"/>
      <c r="C16" s="459"/>
      <c r="D16" s="459"/>
      <c r="E16" s="473"/>
      <c r="F16" s="284"/>
      <c r="G16" s="146"/>
      <c r="H16" s="146"/>
      <c r="I16" s="658"/>
      <c r="J16" s="663"/>
      <c r="K16" s="663"/>
      <c r="L16" s="664"/>
      <c r="N16" s="58">
        <v>13</v>
      </c>
      <c r="O16" s="171"/>
      <c r="P16" s="183"/>
      <c r="Q16" s="184"/>
      <c r="R16" s="146"/>
      <c r="S16" s="146"/>
      <c r="T16" s="182"/>
      <c r="U16" s="185"/>
      <c r="V16" s="651"/>
      <c r="W16" s="652"/>
      <c r="X16" s="653"/>
      <c r="BW16" s="164">
        <v>60</v>
      </c>
    </row>
    <row r="17" spans="1:75" ht="30.75" customHeight="1">
      <c r="A17" s="58">
        <v>14</v>
      </c>
      <c r="B17" s="458"/>
      <c r="C17" s="459"/>
      <c r="D17" s="459"/>
      <c r="E17" s="473"/>
      <c r="F17" s="284"/>
      <c r="G17" s="146"/>
      <c r="H17" s="146"/>
      <c r="I17" s="658"/>
      <c r="J17" s="663"/>
      <c r="K17" s="663"/>
      <c r="L17" s="664"/>
      <c r="N17" s="58">
        <v>14</v>
      </c>
      <c r="O17" s="171"/>
      <c r="P17" s="183"/>
      <c r="Q17" s="184"/>
      <c r="R17" s="146"/>
      <c r="S17" s="146"/>
      <c r="T17" s="182"/>
      <c r="U17" s="185"/>
      <c r="V17" s="651"/>
      <c r="W17" s="652"/>
      <c r="X17" s="653"/>
      <c r="BS17" s="7" t="s">
        <v>442</v>
      </c>
      <c r="BT17" s="96" t="s">
        <v>254</v>
      </c>
      <c r="BU17" s="96" t="s">
        <v>300</v>
      </c>
      <c r="BV17" s="163" t="s">
        <v>301</v>
      </c>
      <c r="BW17" s="164">
        <v>70</v>
      </c>
    </row>
    <row r="18" spans="1:75" ht="30.75" customHeight="1">
      <c r="A18" s="58">
        <v>15</v>
      </c>
      <c r="B18" s="458"/>
      <c r="C18" s="459"/>
      <c r="D18" s="459"/>
      <c r="E18" s="473"/>
      <c r="F18" s="284"/>
      <c r="G18" s="146"/>
      <c r="H18" s="146"/>
      <c r="I18" s="658"/>
      <c r="J18" s="663"/>
      <c r="K18" s="663"/>
      <c r="L18" s="664"/>
      <c r="N18" s="58">
        <v>15</v>
      </c>
      <c r="O18" s="171"/>
      <c r="P18" s="183"/>
      <c r="Q18" s="184"/>
      <c r="R18" s="146"/>
      <c r="S18" s="146"/>
      <c r="T18" s="182"/>
      <c r="U18" s="185"/>
      <c r="V18" s="651"/>
      <c r="W18" s="652"/>
      <c r="X18" s="653"/>
      <c r="BS18" s="7" t="s">
        <v>443</v>
      </c>
      <c r="BT18" s="96" t="s">
        <v>252</v>
      </c>
      <c r="BU18" s="96" t="s">
        <v>9</v>
      </c>
      <c r="BV18" s="163" t="s">
        <v>302</v>
      </c>
      <c r="BW18" s="164">
        <v>80</v>
      </c>
    </row>
    <row r="19" spans="1:75" ht="24.75" hidden="1" customHeight="1">
      <c r="A19" s="58">
        <v>16</v>
      </c>
      <c r="B19" s="458"/>
      <c r="C19" s="459"/>
      <c r="D19" s="459"/>
      <c r="E19" s="473"/>
      <c r="F19" s="284"/>
      <c r="G19" s="146"/>
      <c r="H19" s="146"/>
      <c r="I19" s="681"/>
      <c r="J19" s="682"/>
      <c r="K19" s="682"/>
      <c r="L19" s="683"/>
      <c r="N19" s="58">
        <v>16</v>
      </c>
      <c r="O19" s="171"/>
      <c r="P19" s="183"/>
      <c r="Q19" s="184"/>
      <c r="R19" s="146"/>
      <c r="S19" s="146"/>
      <c r="T19" s="182"/>
      <c r="U19" s="185"/>
      <c r="V19" s="651"/>
      <c r="W19" s="652"/>
      <c r="X19" s="653"/>
      <c r="BW19" s="164">
        <v>90</v>
      </c>
    </row>
    <row r="20" spans="1:75" ht="24.75" hidden="1" customHeight="1">
      <c r="A20" s="58">
        <v>17</v>
      </c>
      <c r="B20" s="458"/>
      <c r="C20" s="459"/>
      <c r="D20" s="459"/>
      <c r="E20" s="473"/>
      <c r="F20" s="284"/>
      <c r="G20" s="146"/>
      <c r="H20" s="146"/>
      <c r="I20" s="658"/>
      <c r="J20" s="663"/>
      <c r="K20" s="663"/>
      <c r="L20" s="664"/>
      <c r="N20" s="58">
        <v>17</v>
      </c>
      <c r="O20" s="171"/>
      <c r="P20" s="183"/>
      <c r="Q20" s="184"/>
      <c r="R20" s="146"/>
      <c r="S20" s="146"/>
      <c r="T20" s="182"/>
      <c r="U20" s="185"/>
      <c r="V20" s="651"/>
      <c r="W20" s="652"/>
      <c r="X20" s="653"/>
      <c r="BW20" s="164">
        <v>100</v>
      </c>
    </row>
    <row r="21" spans="1:75" ht="24.75" hidden="1" customHeight="1">
      <c r="A21" s="58">
        <v>18</v>
      </c>
      <c r="B21" s="458"/>
      <c r="C21" s="459"/>
      <c r="D21" s="459"/>
      <c r="E21" s="473"/>
      <c r="F21" s="284"/>
      <c r="G21" s="146"/>
      <c r="H21" s="146"/>
      <c r="I21" s="658"/>
      <c r="J21" s="663"/>
      <c r="K21" s="663"/>
      <c r="L21" s="664"/>
      <c r="N21" s="58">
        <v>18</v>
      </c>
      <c r="O21" s="171"/>
      <c r="P21" s="183"/>
      <c r="Q21" s="184"/>
      <c r="R21" s="146"/>
      <c r="S21" s="146"/>
      <c r="T21" s="658"/>
      <c r="U21" s="659"/>
      <c r="V21" s="651"/>
      <c r="W21" s="652"/>
      <c r="X21" s="653"/>
    </row>
    <row r="22" spans="1:75" ht="24.75" hidden="1" customHeight="1">
      <c r="A22" s="58">
        <v>19</v>
      </c>
      <c r="B22" s="458"/>
      <c r="C22" s="459"/>
      <c r="D22" s="459"/>
      <c r="E22" s="473"/>
      <c r="F22" s="284"/>
      <c r="G22" s="146"/>
      <c r="H22" s="146"/>
      <c r="I22" s="182"/>
      <c r="J22" s="281"/>
      <c r="K22" s="281"/>
      <c r="L22" s="282"/>
      <c r="N22" s="58">
        <v>19</v>
      </c>
      <c r="O22" s="171"/>
      <c r="P22" s="183"/>
      <c r="Q22" s="184"/>
      <c r="R22" s="146"/>
      <c r="S22" s="146"/>
      <c r="T22" s="658"/>
      <c r="U22" s="659"/>
      <c r="V22" s="651"/>
      <c r="W22" s="652"/>
      <c r="X22" s="653"/>
    </row>
    <row r="23" spans="1:75" ht="24.75" hidden="1" customHeight="1">
      <c r="A23" s="58">
        <v>20</v>
      </c>
      <c r="B23" s="458"/>
      <c r="C23" s="459"/>
      <c r="D23" s="459"/>
      <c r="E23" s="473"/>
      <c r="F23" s="284"/>
      <c r="G23" s="146"/>
      <c r="H23" s="146"/>
      <c r="I23" s="658"/>
      <c r="J23" s="663"/>
      <c r="K23" s="663"/>
      <c r="L23" s="664"/>
      <c r="N23" s="58">
        <v>20</v>
      </c>
      <c r="O23" s="171"/>
      <c r="P23" s="183"/>
      <c r="Q23" s="184"/>
      <c r="R23" s="146"/>
      <c r="S23" s="146"/>
      <c r="T23" s="658"/>
      <c r="U23" s="659"/>
      <c r="V23" s="651"/>
      <c r="W23" s="652"/>
      <c r="X23" s="653"/>
    </row>
    <row r="24" spans="1:75" ht="24.75" hidden="1" customHeight="1">
      <c r="A24" s="58">
        <v>21</v>
      </c>
      <c r="B24" s="458"/>
      <c r="C24" s="459"/>
      <c r="D24" s="459"/>
      <c r="E24" s="473"/>
      <c r="F24" s="284"/>
      <c r="G24" s="146"/>
      <c r="H24" s="146"/>
      <c r="I24" s="658"/>
      <c r="J24" s="663"/>
      <c r="K24" s="663"/>
      <c r="L24" s="664"/>
      <c r="N24" s="58">
        <v>21</v>
      </c>
      <c r="O24" s="171"/>
      <c r="P24" s="183"/>
      <c r="Q24" s="184"/>
      <c r="R24" s="146"/>
      <c r="S24" s="146"/>
      <c r="T24" s="658"/>
      <c r="U24" s="659"/>
      <c r="V24" s="651"/>
      <c r="W24" s="652"/>
      <c r="X24" s="653"/>
    </row>
    <row r="25" spans="1:75" ht="24.75" hidden="1" customHeight="1">
      <c r="A25" s="58">
        <v>22</v>
      </c>
      <c r="B25" s="458"/>
      <c r="C25" s="459"/>
      <c r="D25" s="459"/>
      <c r="E25" s="473"/>
      <c r="F25" s="284"/>
      <c r="G25" s="146"/>
      <c r="H25" s="146"/>
      <c r="I25" s="658"/>
      <c r="J25" s="663"/>
      <c r="K25" s="663"/>
      <c r="L25" s="664"/>
      <c r="N25" s="58">
        <v>22</v>
      </c>
      <c r="O25" s="171"/>
      <c r="P25" s="183"/>
      <c r="Q25" s="184"/>
      <c r="R25" s="146"/>
      <c r="S25" s="146"/>
      <c r="T25" s="658"/>
      <c r="U25" s="659"/>
      <c r="V25" s="651"/>
      <c r="W25" s="652"/>
      <c r="X25" s="653"/>
    </row>
    <row r="26" spans="1:75" ht="24.75" hidden="1" customHeight="1">
      <c r="A26" s="58">
        <v>23</v>
      </c>
      <c r="B26" s="458"/>
      <c r="C26" s="459"/>
      <c r="D26" s="459"/>
      <c r="E26" s="473"/>
      <c r="F26" s="284"/>
      <c r="G26" s="146"/>
      <c r="H26" s="146"/>
      <c r="I26" s="681"/>
      <c r="J26" s="682"/>
      <c r="K26" s="682"/>
      <c r="L26" s="683"/>
      <c r="N26" s="58">
        <v>23</v>
      </c>
      <c r="O26" s="171"/>
      <c r="P26" s="183"/>
      <c r="Q26" s="184"/>
      <c r="R26" s="146"/>
      <c r="S26" s="146"/>
      <c r="T26" s="658"/>
      <c r="U26" s="659"/>
      <c r="V26" s="651"/>
      <c r="W26" s="652"/>
      <c r="X26" s="653"/>
    </row>
    <row r="27" spans="1:75" ht="24.75" hidden="1" customHeight="1">
      <c r="A27" s="58">
        <v>24</v>
      </c>
      <c r="B27" s="458"/>
      <c r="C27" s="459"/>
      <c r="D27" s="459"/>
      <c r="E27" s="473"/>
      <c r="F27" s="284"/>
      <c r="G27" s="146"/>
      <c r="H27" s="146"/>
      <c r="I27" s="658"/>
      <c r="J27" s="663"/>
      <c r="K27" s="663"/>
      <c r="L27" s="664"/>
      <c r="N27" s="58">
        <v>24</v>
      </c>
      <c r="O27" s="171"/>
      <c r="P27" s="183"/>
      <c r="Q27" s="184"/>
      <c r="R27" s="146"/>
      <c r="S27" s="146"/>
      <c r="T27" s="658"/>
      <c r="U27" s="659"/>
      <c r="V27" s="651"/>
      <c r="W27" s="652"/>
      <c r="X27" s="653"/>
    </row>
    <row r="28" spans="1:75" ht="24.75" hidden="1" customHeight="1">
      <c r="A28" s="58">
        <v>25</v>
      </c>
      <c r="B28" s="171"/>
      <c r="C28" s="280"/>
      <c r="D28" s="280"/>
      <c r="E28" s="284"/>
      <c r="F28" s="284"/>
      <c r="G28" s="146"/>
      <c r="H28" s="146"/>
      <c r="I28" s="182"/>
      <c r="J28" s="281"/>
      <c r="K28" s="281"/>
      <c r="L28" s="282"/>
      <c r="N28" s="58">
        <v>25</v>
      </c>
      <c r="O28" s="171"/>
      <c r="P28" s="183"/>
      <c r="Q28" s="184"/>
      <c r="R28" s="146"/>
      <c r="S28" s="146"/>
      <c r="T28" s="658"/>
      <c r="U28" s="659"/>
      <c r="V28" s="651"/>
      <c r="W28" s="652"/>
      <c r="X28" s="653"/>
    </row>
    <row r="29" spans="1:75" ht="24.75" hidden="1" customHeight="1">
      <c r="A29" s="58">
        <v>26</v>
      </c>
      <c r="B29" s="171"/>
      <c r="C29" s="280"/>
      <c r="D29" s="280"/>
      <c r="E29" s="284"/>
      <c r="F29" s="284"/>
      <c r="G29" s="146"/>
      <c r="H29" s="146"/>
      <c r="I29" s="182"/>
      <c r="J29" s="281"/>
      <c r="K29" s="281"/>
      <c r="L29" s="282"/>
      <c r="N29" s="58">
        <v>26</v>
      </c>
      <c r="O29" s="171"/>
      <c r="P29" s="183"/>
      <c r="Q29" s="184"/>
      <c r="R29" s="146"/>
      <c r="S29" s="146"/>
      <c r="T29" s="658"/>
      <c r="U29" s="659"/>
      <c r="V29" s="651"/>
      <c r="W29" s="652"/>
      <c r="X29" s="653"/>
    </row>
    <row r="30" spans="1:75" ht="24.75" hidden="1" customHeight="1">
      <c r="A30" s="58">
        <v>27</v>
      </c>
      <c r="B30" s="171"/>
      <c r="C30" s="280"/>
      <c r="D30" s="280"/>
      <c r="E30" s="284"/>
      <c r="F30" s="284"/>
      <c r="G30" s="146"/>
      <c r="H30" s="146"/>
      <c r="I30" s="182"/>
      <c r="J30" s="281"/>
      <c r="K30" s="281"/>
      <c r="L30" s="282"/>
      <c r="N30" s="58">
        <v>27</v>
      </c>
      <c r="O30" s="171"/>
      <c r="P30" s="183"/>
      <c r="Q30" s="184"/>
      <c r="R30" s="146"/>
      <c r="S30" s="146"/>
      <c r="T30" s="658"/>
      <c r="U30" s="659"/>
      <c r="V30" s="651"/>
      <c r="W30" s="652"/>
      <c r="X30" s="653"/>
    </row>
    <row r="31" spans="1:75" ht="24.75" hidden="1" customHeight="1">
      <c r="A31" s="58">
        <v>28</v>
      </c>
      <c r="B31" s="458"/>
      <c r="C31" s="459"/>
      <c r="D31" s="459"/>
      <c r="E31" s="473"/>
      <c r="F31" s="284"/>
      <c r="G31" s="146"/>
      <c r="H31" s="146"/>
      <c r="I31" s="658"/>
      <c r="J31" s="663"/>
      <c r="K31" s="663"/>
      <c r="L31" s="664"/>
      <c r="N31" s="58">
        <v>28</v>
      </c>
      <c r="O31" s="171"/>
      <c r="P31" s="183"/>
      <c r="Q31" s="184"/>
      <c r="R31" s="146"/>
      <c r="S31" s="146"/>
      <c r="T31" s="658"/>
      <c r="U31" s="659"/>
      <c r="V31" s="651"/>
      <c r="W31" s="652"/>
      <c r="X31" s="653"/>
    </row>
    <row r="32" spans="1:75" ht="24.75" hidden="1" customHeight="1">
      <c r="A32" s="58">
        <v>29</v>
      </c>
      <c r="B32" s="458"/>
      <c r="C32" s="459"/>
      <c r="D32" s="459"/>
      <c r="E32" s="473"/>
      <c r="F32" s="284"/>
      <c r="G32" s="146"/>
      <c r="H32" s="146"/>
      <c r="I32" s="182"/>
      <c r="J32" s="281"/>
      <c r="K32" s="281"/>
      <c r="L32" s="282"/>
      <c r="N32" s="58">
        <v>29</v>
      </c>
      <c r="O32" s="171"/>
      <c r="P32" s="183"/>
      <c r="Q32" s="184"/>
      <c r="R32" s="146"/>
      <c r="S32" s="146"/>
      <c r="T32" s="658"/>
      <c r="U32" s="659"/>
      <c r="V32" s="651"/>
      <c r="W32" s="652"/>
      <c r="X32" s="653"/>
    </row>
    <row r="33" spans="1:24" ht="24.75" hidden="1" customHeight="1">
      <c r="A33" s="58">
        <v>30</v>
      </c>
      <c r="B33" s="458"/>
      <c r="C33" s="459"/>
      <c r="D33" s="459"/>
      <c r="E33" s="473"/>
      <c r="F33" s="284"/>
      <c r="G33" s="146"/>
      <c r="H33" s="146"/>
      <c r="I33" s="658"/>
      <c r="J33" s="663"/>
      <c r="K33" s="663"/>
      <c r="L33" s="664"/>
      <c r="N33" s="58">
        <v>30</v>
      </c>
      <c r="O33" s="171"/>
      <c r="P33" s="183"/>
      <c r="Q33" s="184"/>
      <c r="R33" s="146"/>
      <c r="S33" s="146"/>
      <c r="T33" s="658"/>
      <c r="U33" s="659"/>
      <c r="V33" s="651"/>
      <c r="W33" s="652"/>
      <c r="X33" s="653"/>
    </row>
    <row r="34" spans="1:24" ht="28.35" customHeight="1" thickBot="1">
      <c r="A34" s="648" t="str">
        <f>IF(SUM(I34)&gt;=1,"مجموع درصد ستونها باید ۱۰۰ باشد","")</f>
        <v/>
      </c>
      <c r="B34" s="649"/>
      <c r="C34" s="649"/>
      <c r="D34" s="649"/>
      <c r="E34" s="649"/>
      <c r="F34" s="649"/>
      <c r="G34" s="649"/>
      <c r="H34" s="650"/>
      <c r="I34" s="656" t="str">
        <f>IF(NOT(OR(SUM(I4:L33)=100,SUM(T4:U33)=0)),1,"")</f>
        <v/>
      </c>
      <c r="J34" s="672"/>
      <c r="K34" s="672"/>
      <c r="L34" s="673"/>
      <c r="N34" s="654" t="str">
        <f>IF(SUM(T34)&gt;=1,"مجموع درصد ستونها باید ۱۰۰ باشد","")</f>
        <v/>
      </c>
      <c r="O34" s="655"/>
      <c r="P34" s="655"/>
      <c r="Q34" s="655"/>
      <c r="R34" s="655"/>
      <c r="S34" s="655"/>
      <c r="T34" s="656" t="str">
        <f>IF(NOT(OR(SUM(T4:U33)=100,SUM(T4:U33)=0)),1,"")</f>
        <v/>
      </c>
      <c r="U34" s="657"/>
      <c r="V34" s="660"/>
      <c r="W34" s="661"/>
      <c r="X34" s="662"/>
    </row>
  </sheetData>
  <mergeCells count="116">
    <mergeCell ref="T6:U6"/>
    <mergeCell ref="T7:U7"/>
    <mergeCell ref="T8:U8"/>
    <mergeCell ref="T9:U9"/>
    <mergeCell ref="T10:U10"/>
    <mergeCell ref="T11:U11"/>
    <mergeCell ref="T12:U12"/>
    <mergeCell ref="T13:U13"/>
    <mergeCell ref="B13:E13"/>
    <mergeCell ref="I13:L13"/>
    <mergeCell ref="B7:E7"/>
    <mergeCell ref="B9:E9"/>
    <mergeCell ref="I9:L9"/>
    <mergeCell ref="B10:E10"/>
    <mergeCell ref="I10:L10"/>
    <mergeCell ref="B11:E11"/>
    <mergeCell ref="I11:L11"/>
    <mergeCell ref="B12:E12"/>
    <mergeCell ref="V26:X26"/>
    <mergeCell ref="T27:U27"/>
    <mergeCell ref="V27:X27"/>
    <mergeCell ref="T24:U24"/>
    <mergeCell ref="V24:X24"/>
    <mergeCell ref="I21:L21"/>
    <mergeCell ref="B22:E22"/>
    <mergeCell ref="B23:E23"/>
    <mergeCell ref="I23:L23"/>
    <mergeCell ref="T22:U22"/>
    <mergeCell ref="B26:E26"/>
    <mergeCell ref="I26:L26"/>
    <mergeCell ref="I16:L16"/>
    <mergeCell ref="B24:E24"/>
    <mergeCell ref="I24:L24"/>
    <mergeCell ref="B25:E25"/>
    <mergeCell ref="I25:L25"/>
    <mergeCell ref="B4:E4"/>
    <mergeCell ref="I4:L4"/>
    <mergeCell ref="B5:E5"/>
    <mergeCell ref="I5:L5"/>
    <mergeCell ref="B6:E6"/>
    <mergeCell ref="I6:L6"/>
    <mergeCell ref="I7:L7"/>
    <mergeCell ref="B8:E8"/>
    <mergeCell ref="I8:L8"/>
    <mergeCell ref="T5:U5"/>
    <mergeCell ref="V5:X5"/>
    <mergeCell ref="B20:E20"/>
    <mergeCell ref="I20:L20"/>
    <mergeCell ref="B21:E21"/>
    <mergeCell ref="B1:C1"/>
    <mergeCell ref="I34:L34"/>
    <mergeCell ref="A2:L2"/>
    <mergeCell ref="B3:E3"/>
    <mergeCell ref="I3:L3"/>
    <mergeCell ref="B14:E14"/>
    <mergeCell ref="I14:L14"/>
    <mergeCell ref="B15:E15"/>
    <mergeCell ref="I15:L15"/>
    <mergeCell ref="B16:E16"/>
    <mergeCell ref="B17:E17"/>
    <mergeCell ref="I17:L17"/>
    <mergeCell ref="B18:E18"/>
    <mergeCell ref="I18:L18"/>
    <mergeCell ref="B19:E19"/>
    <mergeCell ref="I19:L19"/>
    <mergeCell ref="B31:E31"/>
    <mergeCell ref="I31:L31"/>
    <mergeCell ref="B33:E33"/>
    <mergeCell ref="N2:X2"/>
    <mergeCell ref="V33:X33"/>
    <mergeCell ref="T31:U31"/>
    <mergeCell ref="V31:X31"/>
    <mergeCell ref="V6:X6"/>
    <mergeCell ref="V7:X7"/>
    <mergeCell ref="V8:X8"/>
    <mergeCell ref="V9:X9"/>
    <mergeCell ref="V10:X10"/>
    <mergeCell ref="V11:X11"/>
    <mergeCell ref="V12:X12"/>
    <mergeCell ref="V13:X13"/>
    <mergeCell ref="T21:U21"/>
    <mergeCell ref="V21:X21"/>
    <mergeCell ref="T32:U32"/>
    <mergeCell ref="V32:X32"/>
    <mergeCell ref="T29:U29"/>
    <mergeCell ref="V29:X29"/>
    <mergeCell ref="T30:U30"/>
    <mergeCell ref="V30:X30"/>
    <mergeCell ref="T3:U3"/>
    <mergeCell ref="V3:X3"/>
    <mergeCell ref="T4:U4"/>
    <mergeCell ref="V4:X4"/>
    <mergeCell ref="A34:H34"/>
    <mergeCell ref="V19:X19"/>
    <mergeCell ref="V20:X20"/>
    <mergeCell ref="V14:X14"/>
    <mergeCell ref="V15:X15"/>
    <mergeCell ref="V16:X16"/>
    <mergeCell ref="V17:X17"/>
    <mergeCell ref="V18:X18"/>
    <mergeCell ref="N34:S34"/>
    <mergeCell ref="T34:U34"/>
    <mergeCell ref="T33:U33"/>
    <mergeCell ref="V34:X34"/>
    <mergeCell ref="T28:U28"/>
    <mergeCell ref="V28:X28"/>
    <mergeCell ref="V22:X22"/>
    <mergeCell ref="T23:U23"/>
    <mergeCell ref="V23:X23"/>
    <mergeCell ref="I33:L33"/>
    <mergeCell ref="B32:E32"/>
    <mergeCell ref="B27:E27"/>
    <mergeCell ref="I27:L27"/>
    <mergeCell ref="T25:U25"/>
    <mergeCell ref="V25:X25"/>
    <mergeCell ref="T26:U26"/>
  </mergeCells>
  <dataValidations count="5">
    <dataValidation type="list" allowBlank="1" showInputMessage="1" showErrorMessage="1" sqref="R4:R33 B4:E33">
      <formula1>$BU$17:$BU$18</formula1>
    </dataValidation>
    <dataValidation type="list" allowBlank="1" showInputMessage="1" showErrorMessage="1" sqref="O4:O33">
      <formula1>$BT$17:$BT$18</formula1>
    </dataValidation>
    <dataValidation type="list" allowBlank="1" showInputMessage="1" showErrorMessage="1" sqref="S4:S33">
      <formula1>$BV$17:$BV$18</formula1>
    </dataValidation>
    <dataValidation type="list" allowBlank="1" showInputMessage="1" showErrorMessage="1" sqref="U14:U33 T4:T33 U4:U5">
      <formula1>$BW$11:$BW$20</formula1>
    </dataValidation>
    <dataValidation type="list" allowBlank="1" showInputMessage="1" showErrorMessage="1" sqref="H4:H33">
      <formula1>$BS$17:$BS$18</formula1>
    </dataValidation>
  </dataValidations>
  <pageMargins left="0.28937007874015702" right="0.28937007874015702" top="0.74803040200000004" bottom="0.74803040200000004" header="0.31496062992126" footer="0.31496062992126"/>
  <pageSetup orientation="portrait" r:id="rId1"/>
  <headerFooter>
    <oddHeader>&amp;L
&amp;C&amp;"B Nazanin,Bold"&amp;12پارک علم و فناوری جهاد دانشگاهی کرمانشاه</oddHeader>
    <oddFooter>&amp;C&amp;"B Nazanin,Bold"&amp;12پارک علم و فناوری جهاد دانشگاهی کرمانشاه</oddFooter>
  </headerFooter>
  <ignoredErrors>
    <ignoredError sqref="I34 N34" unlockedFormula="1"/>
  </ignoredErrors>
  <legacyDrawing r:id="rId2"/>
  <extLst>
    <ext xmlns:x14="http://schemas.microsoft.com/office/spreadsheetml/2009/9/main" uri="{78C0D931-6437-407d-A8EE-F0AAD7539E65}">
      <x14:conditionalFormattings>
        <x14:conditionalFormatting xmlns:xm="http://schemas.microsoft.com/office/excel/2006/main">
          <x14:cfRule type="iconSet" priority="4" id="{133A0EF2-9B01-4882-826D-F28C370BAF6F}">
            <x14:iconSet iconSet="3Symbols" showValue="0" custom="1">
              <x14:cfvo type="percent">
                <xm:f>0</xm:f>
              </x14:cfvo>
              <x14:cfvo type="num">
                <xm:f>-1</xm:f>
              </x14:cfvo>
              <x14:cfvo type="num" gte="0">
                <xm:f>0</xm:f>
              </x14:cfvo>
              <x14:cfIcon iconSet="5Quarters" iconId="0"/>
              <x14:cfIcon iconSet="5Quarters" iconId="0"/>
              <x14:cfIcon iconSet="3Symbols" iconId="0"/>
            </x14:iconSet>
          </x14:cfRule>
          <xm:sqref>I34</xm:sqref>
        </x14:conditionalFormatting>
        <x14:conditionalFormatting xmlns:xm="http://schemas.microsoft.com/office/excel/2006/main">
          <x14:cfRule type="iconSet" priority="1" id="{1C1E28E6-0ECA-43F7-8C97-49F009EB95D7}">
            <x14:iconSet iconSet="3Symbols" showValue="0" custom="1">
              <x14:cfvo type="percent">
                <xm:f>0</xm:f>
              </x14:cfvo>
              <x14:cfvo type="num">
                <xm:f>-1</xm:f>
              </x14:cfvo>
              <x14:cfvo type="num" gte="0">
                <xm:f>0</xm:f>
              </x14:cfvo>
              <x14:cfIcon iconSet="5Quarters" iconId="0"/>
              <x14:cfIcon iconSet="5Quarters" iconId="0"/>
              <x14:cfIcon iconSet="3Symbols" iconId="0"/>
            </x14:iconSet>
          </x14:cfRule>
          <xm:sqref>T34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'3'!$B$5:$B$34</xm:f>
          </x14:formula1>
          <xm:sqref>Q4:Q33 G4:G33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B29"/>
  <sheetViews>
    <sheetView showGridLines="0" rightToLeft="1" topLeftCell="F2" zoomScaleNormal="100" workbookViewId="0">
      <selection activeCell="I5" sqref="G5:I5"/>
    </sheetView>
  </sheetViews>
  <sheetFormatPr defaultColWidth="8.85546875" defaultRowHeight="28.35" customHeight="1"/>
  <cols>
    <col min="1" max="1" width="4.7109375" style="1" customWidth="1"/>
    <col min="2" max="4" width="6.7109375" style="1" customWidth="1"/>
    <col min="5" max="5" width="20.5703125" style="1" customWidth="1"/>
    <col min="6" max="7" width="11.7109375" style="1" customWidth="1"/>
    <col min="8" max="8" width="14.7109375" style="1" customWidth="1"/>
    <col min="9" max="9" width="17.42578125" style="1" customWidth="1"/>
    <col min="10" max="10" width="2.140625" style="20" customWidth="1"/>
    <col min="11" max="11" width="2.85546875" style="34" customWidth="1"/>
    <col min="12" max="14" width="2.85546875" style="20" customWidth="1"/>
    <col min="15" max="15" width="8.85546875" style="1" hidden="1" customWidth="1"/>
    <col min="16" max="16" width="0.85546875" style="1" customWidth="1"/>
    <col min="17" max="17" width="6.85546875" style="1" customWidth="1"/>
    <col min="18" max="21" width="5.42578125" style="1" customWidth="1"/>
    <col min="22" max="22" width="20" style="1" customWidth="1"/>
    <col min="23" max="23" width="13" style="1" customWidth="1"/>
    <col min="24" max="24" width="8.85546875" style="1"/>
    <col min="25" max="28" width="5" style="1" customWidth="1"/>
    <col min="29" max="16384" width="8.85546875" style="1"/>
  </cols>
  <sheetData>
    <row r="1" spans="1:28" ht="28.35" hidden="1" customHeight="1" thickBot="1">
      <c r="A1" s="21" t="s">
        <v>217</v>
      </c>
      <c r="B1" s="564">
        <f>'1'!B2:B2</f>
        <v>0</v>
      </c>
      <c r="C1" s="564"/>
    </row>
    <row r="2" spans="1:28" ht="28.35" customHeight="1">
      <c r="A2" s="694" t="s">
        <v>26</v>
      </c>
      <c r="B2" s="695"/>
      <c r="C2" s="695"/>
      <c r="D2" s="695"/>
      <c r="E2" s="695"/>
      <c r="F2" s="695"/>
      <c r="G2" s="695"/>
      <c r="H2" s="695"/>
      <c r="I2" s="695"/>
      <c r="J2" s="695"/>
      <c r="K2" s="695"/>
      <c r="L2" s="695"/>
      <c r="M2" s="695"/>
      <c r="N2" s="696"/>
      <c r="Q2" s="437" t="s">
        <v>44</v>
      </c>
      <c r="R2" s="438"/>
      <c r="S2" s="438"/>
      <c r="T2" s="438"/>
      <c r="U2" s="438"/>
      <c r="V2" s="438"/>
      <c r="W2" s="438"/>
      <c r="X2" s="438"/>
      <c r="Y2" s="438"/>
      <c r="Z2" s="438"/>
      <c r="AA2" s="438"/>
      <c r="AB2" s="439"/>
    </row>
    <row r="3" spans="1:28" ht="28.35" customHeight="1">
      <c r="A3" s="700" t="s">
        <v>181</v>
      </c>
      <c r="B3" s="701"/>
      <c r="C3" s="701"/>
      <c r="D3" s="701"/>
      <c r="E3" s="701"/>
      <c r="F3" s="701"/>
      <c r="G3" s="701"/>
      <c r="H3" s="701"/>
      <c r="I3" s="701"/>
      <c r="J3" s="701"/>
      <c r="K3" s="701"/>
      <c r="L3" s="701"/>
      <c r="M3" s="701"/>
      <c r="N3" s="702"/>
      <c r="Q3" s="691" t="s">
        <v>50</v>
      </c>
      <c r="R3" s="448"/>
      <c r="S3" s="448"/>
      <c r="T3" s="448"/>
      <c r="U3" s="448"/>
      <c r="V3" s="448"/>
      <c r="W3" s="448"/>
      <c r="X3" s="448"/>
      <c r="Y3" s="448"/>
      <c r="Z3" s="448"/>
      <c r="AA3" s="448"/>
      <c r="AB3" s="692"/>
    </row>
    <row r="4" spans="1:28" ht="65.25" customHeight="1">
      <c r="A4" s="94" t="s">
        <v>7</v>
      </c>
      <c r="B4" s="677" t="s">
        <v>257</v>
      </c>
      <c r="C4" s="678"/>
      <c r="D4" s="679"/>
      <c r="E4" s="79" t="s">
        <v>518</v>
      </c>
      <c r="F4" s="342" t="s">
        <v>17</v>
      </c>
      <c r="G4" s="342" t="s">
        <v>51</v>
      </c>
      <c r="H4" s="342" t="s">
        <v>318</v>
      </c>
      <c r="I4" s="343" t="s">
        <v>265</v>
      </c>
      <c r="J4" s="677" t="s">
        <v>269</v>
      </c>
      <c r="K4" s="678"/>
      <c r="L4" s="678"/>
      <c r="M4" s="678"/>
      <c r="N4" s="680"/>
      <c r="Q4" s="344" t="s">
        <v>7</v>
      </c>
      <c r="R4" s="512" t="s">
        <v>517</v>
      </c>
      <c r="S4" s="512"/>
      <c r="T4" s="512"/>
      <c r="U4" s="512"/>
      <c r="V4" s="149" t="s">
        <v>516</v>
      </c>
      <c r="W4" s="149" t="s">
        <v>323</v>
      </c>
      <c r="X4" s="149" t="s">
        <v>23</v>
      </c>
      <c r="Y4" s="512" t="s">
        <v>519</v>
      </c>
      <c r="Z4" s="512"/>
      <c r="AA4" s="512"/>
      <c r="AB4" s="693"/>
    </row>
    <row r="5" spans="1:28" ht="21.75" customHeight="1">
      <c r="A5" s="32">
        <v>1</v>
      </c>
      <c r="B5" s="458"/>
      <c r="C5" s="459"/>
      <c r="D5" s="473"/>
      <c r="E5" s="284"/>
      <c r="F5" s="146"/>
      <c r="G5" s="322"/>
      <c r="H5" s="291"/>
      <c r="I5" s="320"/>
      <c r="J5" s="697">
        <f>H5*G5</f>
        <v>0</v>
      </c>
      <c r="K5" s="698"/>
      <c r="L5" s="698"/>
      <c r="M5" s="698"/>
      <c r="N5" s="699"/>
      <c r="Q5" s="32">
        <v>1</v>
      </c>
      <c r="R5" s="458"/>
      <c r="S5" s="459"/>
      <c r="T5" s="459"/>
      <c r="U5" s="473"/>
      <c r="V5" s="319"/>
      <c r="W5" s="291"/>
      <c r="X5" s="146"/>
      <c r="Y5" s="690">
        <f t="shared" ref="Y5:Y28" si="0">X5*W5</f>
        <v>0</v>
      </c>
      <c r="Z5" s="690"/>
      <c r="AA5" s="690"/>
      <c r="AB5" s="540"/>
    </row>
    <row r="6" spans="1:28" ht="21.75" customHeight="1">
      <c r="A6" s="32">
        <v>2</v>
      </c>
      <c r="B6" s="458"/>
      <c r="C6" s="459"/>
      <c r="D6" s="473"/>
      <c r="E6" s="284"/>
      <c r="F6" s="146"/>
      <c r="G6" s="322"/>
      <c r="H6" s="291"/>
      <c r="I6" s="320"/>
      <c r="J6" s="697">
        <f t="shared" ref="J6:J28" si="1">H6*G6</f>
        <v>0</v>
      </c>
      <c r="K6" s="698"/>
      <c r="L6" s="698"/>
      <c r="M6" s="698"/>
      <c r="N6" s="699"/>
      <c r="Q6" s="32">
        <v>2</v>
      </c>
      <c r="R6" s="458"/>
      <c r="S6" s="459"/>
      <c r="T6" s="459"/>
      <c r="U6" s="473"/>
      <c r="V6" s="319"/>
      <c r="W6" s="291"/>
      <c r="X6" s="146"/>
      <c r="Y6" s="690">
        <f t="shared" si="0"/>
        <v>0</v>
      </c>
      <c r="Z6" s="690"/>
      <c r="AA6" s="690"/>
      <c r="AB6" s="540"/>
    </row>
    <row r="7" spans="1:28" ht="21.75" customHeight="1">
      <c r="A7" s="32">
        <v>3</v>
      </c>
      <c r="B7" s="458"/>
      <c r="C7" s="459"/>
      <c r="D7" s="473"/>
      <c r="E7" s="284"/>
      <c r="F7" s="146"/>
      <c r="G7" s="322"/>
      <c r="H7" s="291"/>
      <c r="I7" s="320"/>
      <c r="J7" s="697">
        <f t="shared" si="1"/>
        <v>0</v>
      </c>
      <c r="K7" s="698"/>
      <c r="L7" s="698"/>
      <c r="M7" s="698"/>
      <c r="N7" s="699"/>
      <c r="Q7" s="32">
        <v>3</v>
      </c>
      <c r="R7" s="458"/>
      <c r="S7" s="459"/>
      <c r="T7" s="459"/>
      <c r="U7" s="473"/>
      <c r="V7" s="319"/>
      <c r="W7" s="291"/>
      <c r="X7" s="146"/>
      <c r="Y7" s="690">
        <f t="shared" si="0"/>
        <v>0</v>
      </c>
      <c r="Z7" s="690"/>
      <c r="AA7" s="690"/>
      <c r="AB7" s="540"/>
    </row>
    <row r="8" spans="1:28" ht="21.75" customHeight="1">
      <c r="A8" s="32">
        <v>4</v>
      </c>
      <c r="B8" s="458"/>
      <c r="C8" s="459"/>
      <c r="D8" s="473"/>
      <c r="E8" s="284"/>
      <c r="F8" s="146"/>
      <c r="G8" s="322"/>
      <c r="H8" s="291"/>
      <c r="I8" s="320"/>
      <c r="J8" s="697">
        <f t="shared" si="1"/>
        <v>0</v>
      </c>
      <c r="K8" s="698"/>
      <c r="L8" s="698"/>
      <c r="M8" s="698"/>
      <c r="N8" s="699"/>
      <c r="Q8" s="32">
        <v>4</v>
      </c>
      <c r="R8" s="458"/>
      <c r="S8" s="459"/>
      <c r="T8" s="459"/>
      <c r="U8" s="473"/>
      <c r="V8" s="319"/>
      <c r="W8" s="291"/>
      <c r="X8" s="146"/>
      <c r="Y8" s="690">
        <f t="shared" si="0"/>
        <v>0</v>
      </c>
      <c r="Z8" s="690"/>
      <c r="AA8" s="690"/>
      <c r="AB8" s="540"/>
    </row>
    <row r="9" spans="1:28" ht="21.75" customHeight="1">
      <c r="A9" s="32">
        <v>5</v>
      </c>
      <c r="B9" s="458"/>
      <c r="C9" s="459"/>
      <c r="D9" s="473"/>
      <c r="E9" s="284"/>
      <c r="F9" s="146"/>
      <c r="G9" s="322"/>
      <c r="H9" s="291"/>
      <c r="I9" s="320"/>
      <c r="J9" s="697">
        <f t="shared" si="1"/>
        <v>0</v>
      </c>
      <c r="K9" s="698"/>
      <c r="L9" s="698"/>
      <c r="M9" s="698"/>
      <c r="N9" s="699"/>
      <c r="Q9" s="32">
        <v>5</v>
      </c>
      <c r="R9" s="458"/>
      <c r="S9" s="459"/>
      <c r="T9" s="459"/>
      <c r="U9" s="473"/>
      <c r="V9" s="319"/>
      <c r="W9" s="291"/>
      <c r="X9" s="146"/>
      <c r="Y9" s="690">
        <f t="shared" si="0"/>
        <v>0</v>
      </c>
      <c r="Z9" s="690"/>
      <c r="AA9" s="690"/>
      <c r="AB9" s="540"/>
    </row>
    <row r="10" spans="1:28" ht="21.75" customHeight="1">
      <c r="A10" s="32">
        <v>6</v>
      </c>
      <c r="B10" s="458"/>
      <c r="C10" s="459"/>
      <c r="D10" s="473"/>
      <c r="E10" s="284"/>
      <c r="F10" s="146"/>
      <c r="G10" s="322"/>
      <c r="H10" s="291"/>
      <c r="I10" s="320"/>
      <c r="J10" s="697">
        <f t="shared" si="1"/>
        <v>0</v>
      </c>
      <c r="K10" s="698"/>
      <c r="L10" s="698"/>
      <c r="M10" s="698"/>
      <c r="N10" s="699"/>
      <c r="Q10" s="32">
        <v>6</v>
      </c>
      <c r="R10" s="458"/>
      <c r="S10" s="459"/>
      <c r="T10" s="459"/>
      <c r="U10" s="473"/>
      <c r="V10" s="319"/>
      <c r="W10" s="291"/>
      <c r="X10" s="146"/>
      <c r="Y10" s="690">
        <f t="shared" si="0"/>
        <v>0</v>
      </c>
      <c r="Z10" s="690"/>
      <c r="AA10" s="690"/>
      <c r="AB10" s="540"/>
    </row>
    <row r="11" spans="1:28" ht="21.75" customHeight="1">
      <c r="A11" s="32">
        <v>7</v>
      </c>
      <c r="B11" s="458"/>
      <c r="C11" s="459"/>
      <c r="D11" s="473"/>
      <c r="E11" s="284"/>
      <c r="F11" s="146"/>
      <c r="G11" s="322"/>
      <c r="H11" s="291"/>
      <c r="I11" s="320"/>
      <c r="J11" s="697">
        <f t="shared" si="1"/>
        <v>0</v>
      </c>
      <c r="K11" s="698"/>
      <c r="L11" s="698"/>
      <c r="M11" s="698"/>
      <c r="N11" s="699"/>
      <c r="Q11" s="32">
        <v>7</v>
      </c>
      <c r="R11" s="457"/>
      <c r="S11" s="457"/>
      <c r="T11" s="457"/>
      <c r="U11" s="457"/>
      <c r="V11" s="319"/>
      <c r="W11" s="291"/>
      <c r="X11" s="146"/>
      <c r="Y11" s="690">
        <f t="shared" si="0"/>
        <v>0</v>
      </c>
      <c r="Z11" s="690"/>
      <c r="AA11" s="690"/>
      <c r="AB11" s="540"/>
    </row>
    <row r="12" spans="1:28" ht="21.75" customHeight="1">
      <c r="A12" s="32">
        <v>8</v>
      </c>
      <c r="B12" s="458"/>
      <c r="C12" s="459"/>
      <c r="D12" s="473"/>
      <c r="E12" s="284"/>
      <c r="F12" s="146"/>
      <c r="G12" s="322"/>
      <c r="H12" s="291"/>
      <c r="I12" s="320"/>
      <c r="J12" s="697">
        <f t="shared" si="1"/>
        <v>0</v>
      </c>
      <c r="K12" s="698"/>
      <c r="L12" s="698"/>
      <c r="M12" s="698"/>
      <c r="N12" s="699"/>
      <c r="Q12" s="32">
        <v>8</v>
      </c>
      <c r="R12" s="457"/>
      <c r="S12" s="457"/>
      <c r="T12" s="457"/>
      <c r="U12" s="457"/>
      <c r="V12" s="319"/>
      <c r="W12" s="291"/>
      <c r="X12" s="146"/>
      <c r="Y12" s="690">
        <f t="shared" si="0"/>
        <v>0</v>
      </c>
      <c r="Z12" s="690"/>
      <c r="AA12" s="690"/>
      <c r="AB12" s="540"/>
    </row>
    <row r="13" spans="1:28" ht="21.75" customHeight="1">
      <c r="A13" s="32">
        <v>9</v>
      </c>
      <c r="B13" s="458"/>
      <c r="C13" s="459"/>
      <c r="D13" s="473"/>
      <c r="E13" s="284"/>
      <c r="F13" s="146"/>
      <c r="G13" s="322"/>
      <c r="H13" s="291"/>
      <c r="I13" s="320"/>
      <c r="J13" s="697">
        <f t="shared" si="1"/>
        <v>0</v>
      </c>
      <c r="K13" s="698"/>
      <c r="L13" s="698"/>
      <c r="M13" s="698"/>
      <c r="N13" s="699"/>
      <c r="Q13" s="32">
        <v>9</v>
      </c>
      <c r="R13" s="457"/>
      <c r="S13" s="457"/>
      <c r="T13" s="457"/>
      <c r="U13" s="457"/>
      <c r="V13" s="319"/>
      <c r="W13" s="291"/>
      <c r="X13" s="146"/>
      <c r="Y13" s="690">
        <f t="shared" si="0"/>
        <v>0</v>
      </c>
      <c r="Z13" s="690"/>
      <c r="AA13" s="690"/>
      <c r="AB13" s="540"/>
    </row>
    <row r="14" spans="1:28" ht="21.75" customHeight="1">
      <c r="A14" s="32">
        <v>10</v>
      </c>
      <c r="B14" s="458"/>
      <c r="C14" s="459"/>
      <c r="D14" s="473"/>
      <c r="E14" s="284"/>
      <c r="F14" s="146"/>
      <c r="G14" s="322"/>
      <c r="H14" s="291"/>
      <c r="I14" s="320"/>
      <c r="J14" s="697">
        <f t="shared" si="1"/>
        <v>0</v>
      </c>
      <c r="K14" s="698"/>
      <c r="L14" s="698"/>
      <c r="M14" s="698"/>
      <c r="N14" s="699"/>
      <c r="Q14" s="32">
        <v>10</v>
      </c>
      <c r="R14" s="457"/>
      <c r="S14" s="457"/>
      <c r="T14" s="457"/>
      <c r="U14" s="457"/>
      <c r="V14" s="319"/>
      <c r="W14" s="291"/>
      <c r="X14" s="146"/>
      <c r="Y14" s="690">
        <f t="shared" si="0"/>
        <v>0</v>
      </c>
      <c r="Z14" s="690"/>
      <c r="AA14" s="690"/>
      <c r="AB14" s="540"/>
    </row>
    <row r="15" spans="1:28" ht="21.75" customHeight="1">
      <c r="A15" s="32">
        <v>11</v>
      </c>
      <c r="B15" s="458"/>
      <c r="C15" s="459"/>
      <c r="D15" s="473"/>
      <c r="E15" s="284"/>
      <c r="F15" s="146"/>
      <c r="G15" s="322"/>
      <c r="H15" s="291"/>
      <c r="I15" s="320"/>
      <c r="J15" s="697">
        <f t="shared" si="1"/>
        <v>0</v>
      </c>
      <c r="K15" s="698"/>
      <c r="L15" s="698"/>
      <c r="M15" s="698"/>
      <c r="N15" s="699"/>
      <c r="Q15" s="32">
        <v>11</v>
      </c>
      <c r="R15" s="457"/>
      <c r="S15" s="457"/>
      <c r="T15" s="457"/>
      <c r="U15" s="457"/>
      <c r="V15" s="319"/>
      <c r="W15" s="291"/>
      <c r="X15" s="146"/>
      <c r="Y15" s="690">
        <f t="shared" si="0"/>
        <v>0</v>
      </c>
      <c r="Z15" s="690"/>
      <c r="AA15" s="690"/>
      <c r="AB15" s="540"/>
    </row>
    <row r="16" spans="1:28" ht="21.75" customHeight="1">
      <c r="A16" s="32">
        <v>12</v>
      </c>
      <c r="B16" s="458"/>
      <c r="C16" s="459"/>
      <c r="D16" s="473"/>
      <c r="E16" s="284"/>
      <c r="F16" s="146"/>
      <c r="G16" s="322"/>
      <c r="H16" s="291"/>
      <c r="I16" s="320"/>
      <c r="J16" s="697">
        <f t="shared" si="1"/>
        <v>0</v>
      </c>
      <c r="K16" s="698"/>
      <c r="L16" s="698"/>
      <c r="M16" s="698"/>
      <c r="N16" s="699"/>
      <c r="Q16" s="32">
        <v>12</v>
      </c>
      <c r="R16" s="457"/>
      <c r="S16" s="457"/>
      <c r="T16" s="457"/>
      <c r="U16" s="457"/>
      <c r="V16" s="319"/>
      <c r="W16" s="291"/>
      <c r="X16" s="146"/>
      <c r="Y16" s="690">
        <f t="shared" si="0"/>
        <v>0</v>
      </c>
      <c r="Z16" s="690"/>
      <c r="AA16" s="690"/>
      <c r="AB16" s="540"/>
    </row>
    <row r="17" spans="1:28" ht="21.75" customHeight="1">
      <c r="A17" s="32">
        <v>13</v>
      </c>
      <c r="B17" s="458"/>
      <c r="C17" s="459"/>
      <c r="D17" s="473"/>
      <c r="E17" s="284"/>
      <c r="F17" s="146"/>
      <c r="G17" s="322"/>
      <c r="H17" s="291"/>
      <c r="I17" s="320"/>
      <c r="J17" s="697">
        <f t="shared" si="1"/>
        <v>0</v>
      </c>
      <c r="K17" s="698"/>
      <c r="L17" s="698"/>
      <c r="M17" s="698"/>
      <c r="N17" s="699"/>
      <c r="Q17" s="32">
        <v>13</v>
      </c>
      <c r="R17" s="457"/>
      <c r="S17" s="457"/>
      <c r="T17" s="457"/>
      <c r="U17" s="457"/>
      <c r="V17" s="319"/>
      <c r="W17" s="291"/>
      <c r="X17" s="146"/>
      <c r="Y17" s="690">
        <f t="shared" si="0"/>
        <v>0</v>
      </c>
      <c r="Z17" s="690"/>
      <c r="AA17" s="690"/>
      <c r="AB17" s="540"/>
    </row>
    <row r="18" spans="1:28" ht="21.75" customHeight="1">
      <c r="A18" s="32">
        <v>14</v>
      </c>
      <c r="B18" s="458"/>
      <c r="C18" s="459"/>
      <c r="D18" s="473"/>
      <c r="E18" s="284"/>
      <c r="F18" s="146"/>
      <c r="G18" s="322"/>
      <c r="H18" s="291"/>
      <c r="I18" s="320"/>
      <c r="J18" s="697">
        <f t="shared" si="1"/>
        <v>0</v>
      </c>
      <c r="K18" s="698"/>
      <c r="L18" s="698"/>
      <c r="M18" s="698"/>
      <c r="N18" s="699"/>
      <c r="Q18" s="32">
        <v>14</v>
      </c>
      <c r="R18" s="457"/>
      <c r="S18" s="457"/>
      <c r="T18" s="457"/>
      <c r="U18" s="457"/>
      <c r="V18" s="319"/>
      <c r="W18" s="291"/>
      <c r="X18" s="146"/>
      <c r="Y18" s="690">
        <f t="shared" si="0"/>
        <v>0</v>
      </c>
      <c r="Z18" s="690"/>
      <c r="AA18" s="690"/>
      <c r="AB18" s="540"/>
    </row>
    <row r="19" spans="1:28" ht="21.75" customHeight="1">
      <c r="A19" s="32">
        <v>15</v>
      </c>
      <c r="B19" s="458"/>
      <c r="C19" s="459"/>
      <c r="D19" s="473"/>
      <c r="E19" s="284"/>
      <c r="F19" s="146"/>
      <c r="G19" s="322"/>
      <c r="H19" s="291"/>
      <c r="I19" s="320"/>
      <c r="J19" s="697">
        <f t="shared" si="1"/>
        <v>0</v>
      </c>
      <c r="K19" s="698"/>
      <c r="L19" s="698"/>
      <c r="M19" s="698"/>
      <c r="N19" s="699"/>
      <c r="Q19" s="32">
        <v>15</v>
      </c>
      <c r="R19" s="457"/>
      <c r="S19" s="457"/>
      <c r="T19" s="457"/>
      <c r="U19" s="457"/>
      <c r="V19" s="319"/>
      <c r="W19" s="291"/>
      <c r="X19" s="146"/>
      <c r="Y19" s="690">
        <f t="shared" si="0"/>
        <v>0</v>
      </c>
      <c r="Z19" s="690"/>
      <c r="AA19" s="690"/>
      <c r="AB19" s="540"/>
    </row>
    <row r="20" spans="1:28" ht="20.25" hidden="1" customHeight="1">
      <c r="A20" s="32">
        <v>16</v>
      </c>
      <c r="B20" s="458"/>
      <c r="C20" s="459"/>
      <c r="D20" s="473"/>
      <c r="E20" s="284"/>
      <c r="F20" s="146"/>
      <c r="G20" s="322"/>
      <c r="H20" s="322"/>
      <c r="I20" s="320"/>
      <c r="J20" s="697">
        <f t="shared" si="1"/>
        <v>0</v>
      </c>
      <c r="K20" s="698"/>
      <c r="L20" s="698"/>
      <c r="M20" s="698"/>
      <c r="N20" s="699"/>
      <c r="Q20" s="32">
        <v>16</v>
      </c>
      <c r="R20" s="457"/>
      <c r="S20" s="457"/>
      <c r="T20" s="457"/>
      <c r="U20" s="457"/>
      <c r="V20" s="319"/>
      <c r="W20" s="322"/>
      <c r="X20" s="146"/>
      <c r="Y20" s="684">
        <f t="shared" si="0"/>
        <v>0</v>
      </c>
      <c r="Z20" s="684"/>
      <c r="AA20" s="684"/>
      <c r="AB20" s="685"/>
    </row>
    <row r="21" spans="1:28" ht="20.25" hidden="1" customHeight="1">
      <c r="A21" s="32">
        <v>17</v>
      </c>
      <c r="B21" s="458"/>
      <c r="C21" s="459"/>
      <c r="D21" s="473"/>
      <c r="E21" s="284"/>
      <c r="F21" s="146"/>
      <c r="G21" s="322"/>
      <c r="H21" s="322"/>
      <c r="I21" s="320"/>
      <c r="J21" s="697">
        <f t="shared" si="1"/>
        <v>0</v>
      </c>
      <c r="K21" s="698"/>
      <c r="L21" s="698"/>
      <c r="M21" s="698"/>
      <c r="N21" s="699"/>
      <c r="O21" s="93"/>
      <c r="Q21" s="32">
        <v>17</v>
      </c>
      <c r="R21" s="457"/>
      <c r="S21" s="457"/>
      <c r="T21" s="457"/>
      <c r="U21" s="457"/>
      <c r="V21" s="319"/>
      <c r="W21" s="322"/>
      <c r="X21" s="146"/>
      <c r="Y21" s="684">
        <f t="shared" si="0"/>
        <v>0</v>
      </c>
      <c r="Z21" s="684"/>
      <c r="AA21" s="684"/>
      <c r="AB21" s="685"/>
    </row>
    <row r="22" spans="1:28" ht="20.25" hidden="1" customHeight="1">
      <c r="A22" s="32">
        <v>18</v>
      </c>
      <c r="B22" s="458"/>
      <c r="C22" s="459"/>
      <c r="D22" s="473"/>
      <c r="E22" s="284"/>
      <c r="F22" s="146"/>
      <c r="G22" s="322"/>
      <c r="H22" s="322"/>
      <c r="I22" s="320"/>
      <c r="J22" s="697">
        <f t="shared" si="1"/>
        <v>0</v>
      </c>
      <c r="K22" s="698"/>
      <c r="L22" s="698"/>
      <c r="M22" s="698"/>
      <c r="N22" s="699"/>
      <c r="O22" s="93"/>
      <c r="Q22" s="32">
        <v>18</v>
      </c>
      <c r="R22" s="457"/>
      <c r="S22" s="457"/>
      <c r="T22" s="457"/>
      <c r="U22" s="457"/>
      <c r="V22" s="319"/>
      <c r="W22" s="323"/>
      <c r="X22" s="324"/>
      <c r="Y22" s="684">
        <f t="shared" si="0"/>
        <v>0</v>
      </c>
      <c r="Z22" s="684"/>
      <c r="AA22" s="684"/>
      <c r="AB22" s="685"/>
    </row>
    <row r="23" spans="1:28" ht="20.25" hidden="1" customHeight="1">
      <c r="A23" s="32">
        <v>19</v>
      </c>
      <c r="B23" s="458"/>
      <c r="C23" s="459"/>
      <c r="D23" s="473"/>
      <c r="E23" s="284"/>
      <c r="F23" s="146"/>
      <c r="G23" s="322"/>
      <c r="H23" s="322"/>
      <c r="I23" s="320"/>
      <c r="J23" s="697">
        <f t="shared" si="1"/>
        <v>0</v>
      </c>
      <c r="K23" s="698"/>
      <c r="L23" s="698"/>
      <c r="M23" s="698"/>
      <c r="N23" s="699"/>
      <c r="O23" s="93"/>
      <c r="Q23" s="32">
        <v>19</v>
      </c>
      <c r="R23" s="457"/>
      <c r="S23" s="457"/>
      <c r="T23" s="457"/>
      <c r="U23" s="457"/>
      <c r="V23" s="319"/>
      <c r="W23" s="323"/>
      <c r="X23" s="324"/>
      <c r="Y23" s="684">
        <f t="shared" ref="Y23:Y24" si="2">X23*W23</f>
        <v>0</v>
      </c>
      <c r="Z23" s="684"/>
      <c r="AA23" s="684"/>
      <c r="AB23" s="685"/>
    </row>
    <row r="24" spans="1:28" ht="20.25" hidden="1" customHeight="1">
      <c r="A24" s="32">
        <v>20</v>
      </c>
      <c r="B24" s="171"/>
      <c r="C24" s="280"/>
      <c r="D24" s="284"/>
      <c r="E24" s="284"/>
      <c r="F24" s="146"/>
      <c r="G24" s="322"/>
      <c r="H24" s="322"/>
      <c r="I24" s="320"/>
      <c r="J24" s="697">
        <f t="shared" si="1"/>
        <v>0</v>
      </c>
      <c r="K24" s="698"/>
      <c r="L24" s="698"/>
      <c r="M24" s="698"/>
      <c r="N24" s="699"/>
      <c r="O24" s="93"/>
      <c r="Q24" s="32">
        <v>20</v>
      </c>
      <c r="R24" s="457"/>
      <c r="S24" s="457"/>
      <c r="T24" s="457"/>
      <c r="U24" s="457"/>
      <c r="V24" s="319"/>
      <c r="W24" s="323"/>
      <c r="X24" s="324"/>
      <c r="Y24" s="684">
        <f t="shared" si="2"/>
        <v>0</v>
      </c>
      <c r="Z24" s="684"/>
      <c r="AA24" s="684"/>
      <c r="AB24" s="685"/>
    </row>
    <row r="25" spans="1:28" ht="20.25" hidden="1" customHeight="1">
      <c r="A25" s="32">
        <v>21</v>
      </c>
      <c r="B25" s="171"/>
      <c r="C25" s="280"/>
      <c r="D25" s="284"/>
      <c r="E25" s="284"/>
      <c r="F25" s="146"/>
      <c r="G25" s="322"/>
      <c r="H25" s="322"/>
      <c r="I25" s="320"/>
      <c r="J25" s="697">
        <f t="shared" si="1"/>
        <v>0</v>
      </c>
      <c r="K25" s="698"/>
      <c r="L25" s="698"/>
      <c r="M25" s="698"/>
      <c r="N25" s="699"/>
      <c r="O25" s="93"/>
      <c r="Q25" s="32">
        <v>21</v>
      </c>
      <c r="R25" s="457"/>
      <c r="S25" s="457"/>
      <c r="T25" s="457"/>
      <c r="U25" s="457"/>
      <c r="V25" s="319"/>
      <c r="W25" s="323"/>
      <c r="X25" s="324"/>
      <c r="Y25" s="684">
        <f t="shared" ref="Y25:Y26" si="3">X25*W25</f>
        <v>0</v>
      </c>
      <c r="Z25" s="684"/>
      <c r="AA25" s="684"/>
      <c r="AB25" s="685"/>
    </row>
    <row r="26" spans="1:28" ht="20.25" hidden="1" customHeight="1">
      <c r="A26" s="32">
        <v>22</v>
      </c>
      <c r="B26" s="171"/>
      <c r="C26" s="280"/>
      <c r="D26" s="284"/>
      <c r="E26" s="284"/>
      <c r="F26" s="146"/>
      <c r="G26" s="322"/>
      <c r="H26" s="322"/>
      <c r="I26" s="320"/>
      <c r="J26" s="697">
        <f t="shared" si="1"/>
        <v>0</v>
      </c>
      <c r="K26" s="698"/>
      <c r="L26" s="698"/>
      <c r="M26" s="698"/>
      <c r="N26" s="699"/>
      <c r="O26" s="93"/>
      <c r="Q26" s="32">
        <v>22</v>
      </c>
      <c r="R26" s="457"/>
      <c r="S26" s="457"/>
      <c r="T26" s="457"/>
      <c r="U26" s="457"/>
      <c r="V26" s="319"/>
      <c r="W26" s="323"/>
      <c r="X26" s="324"/>
      <c r="Y26" s="684">
        <f t="shared" si="3"/>
        <v>0</v>
      </c>
      <c r="Z26" s="684"/>
      <c r="AA26" s="684"/>
      <c r="AB26" s="685"/>
    </row>
    <row r="27" spans="1:28" ht="20.25" hidden="1" customHeight="1">
      <c r="A27" s="32">
        <v>23</v>
      </c>
      <c r="B27" s="458"/>
      <c r="C27" s="459"/>
      <c r="D27" s="473"/>
      <c r="E27" s="284"/>
      <c r="F27" s="146"/>
      <c r="G27" s="322"/>
      <c r="H27" s="322"/>
      <c r="I27" s="320"/>
      <c r="J27" s="697">
        <f t="shared" si="1"/>
        <v>0</v>
      </c>
      <c r="K27" s="698"/>
      <c r="L27" s="698"/>
      <c r="M27" s="698"/>
      <c r="N27" s="699"/>
      <c r="O27" s="93"/>
      <c r="Q27" s="32">
        <v>23</v>
      </c>
      <c r="R27" s="457"/>
      <c r="S27" s="457"/>
      <c r="T27" s="457"/>
      <c r="U27" s="457"/>
      <c r="V27" s="319"/>
      <c r="W27" s="323"/>
      <c r="X27" s="324"/>
      <c r="Y27" s="684">
        <f t="shared" si="0"/>
        <v>0</v>
      </c>
      <c r="Z27" s="684"/>
      <c r="AA27" s="684"/>
      <c r="AB27" s="685"/>
    </row>
    <row r="28" spans="1:28" ht="20.25" hidden="1" customHeight="1">
      <c r="A28" s="32">
        <v>24</v>
      </c>
      <c r="B28" s="458"/>
      <c r="C28" s="459"/>
      <c r="D28" s="473"/>
      <c r="E28" s="284"/>
      <c r="F28" s="146"/>
      <c r="G28" s="322"/>
      <c r="H28" s="322"/>
      <c r="I28" s="320"/>
      <c r="J28" s="697">
        <f t="shared" si="1"/>
        <v>0</v>
      </c>
      <c r="K28" s="698"/>
      <c r="L28" s="698"/>
      <c r="M28" s="698"/>
      <c r="N28" s="699"/>
      <c r="Q28" s="32">
        <v>24</v>
      </c>
      <c r="R28" s="457"/>
      <c r="S28" s="457"/>
      <c r="T28" s="457"/>
      <c r="U28" s="457"/>
      <c r="V28" s="319"/>
      <c r="W28" s="323"/>
      <c r="X28" s="324"/>
      <c r="Y28" s="684">
        <f t="shared" si="0"/>
        <v>0</v>
      </c>
      <c r="Z28" s="684"/>
      <c r="AA28" s="684"/>
      <c r="AB28" s="685"/>
    </row>
    <row r="29" spans="1:28" ht="28.35" customHeight="1" thickBot="1">
      <c r="A29" s="706" t="s">
        <v>157</v>
      </c>
      <c r="B29" s="707"/>
      <c r="C29" s="707"/>
      <c r="D29" s="707"/>
      <c r="E29" s="707"/>
      <c r="F29" s="707"/>
      <c r="G29" s="707"/>
      <c r="H29" s="707"/>
      <c r="I29" s="708"/>
      <c r="J29" s="703">
        <f>SUM(J5:N28)</f>
        <v>0</v>
      </c>
      <c r="K29" s="704"/>
      <c r="L29" s="704"/>
      <c r="M29" s="704"/>
      <c r="N29" s="705"/>
      <c r="Q29" s="686" t="s">
        <v>157</v>
      </c>
      <c r="R29" s="687"/>
      <c r="S29" s="687"/>
      <c r="T29" s="687"/>
      <c r="U29" s="687"/>
      <c r="V29" s="687"/>
      <c r="W29" s="687"/>
      <c r="X29" s="687"/>
      <c r="Y29" s="688">
        <f>SUM(Y5:AB28)</f>
        <v>0</v>
      </c>
      <c r="Z29" s="688"/>
      <c r="AA29" s="688"/>
      <c r="AB29" s="689"/>
    </row>
  </sheetData>
  <mergeCells count="106">
    <mergeCell ref="B21:D21"/>
    <mergeCell ref="J21:N21"/>
    <mergeCell ref="B22:D22"/>
    <mergeCell ref="J22:N22"/>
    <mergeCell ref="B23:D23"/>
    <mergeCell ref="J23:N23"/>
    <mergeCell ref="J29:N29"/>
    <mergeCell ref="J24:N24"/>
    <mergeCell ref="J25:N25"/>
    <mergeCell ref="J26:N26"/>
    <mergeCell ref="B27:D27"/>
    <mergeCell ref="J27:N27"/>
    <mergeCell ref="B28:D28"/>
    <mergeCell ref="J28:N28"/>
    <mergeCell ref="A29:I29"/>
    <mergeCell ref="B16:D16"/>
    <mergeCell ref="J16:N16"/>
    <mergeCell ref="B17:D17"/>
    <mergeCell ref="J17:N17"/>
    <mergeCell ref="B18:D18"/>
    <mergeCell ref="J18:N18"/>
    <mergeCell ref="B19:D19"/>
    <mergeCell ref="J19:N19"/>
    <mergeCell ref="B20:D20"/>
    <mergeCell ref="J20:N20"/>
    <mergeCell ref="B11:D11"/>
    <mergeCell ref="J11:N11"/>
    <mergeCell ref="B12:D12"/>
    <mergeCell ref="J12:N12"/>
    <mergeCell ref="B13:D13"/>
    <mergeCell ref="J13:N13"/>
    <mergeCell ref="B14:D14"/>
    <mergeCell ref="J14:N14"/>
    <mergeCell ref="B15:D15"/>
    <mergeCell ref="J15:N15"/>
    <mergeCell ref="B6:D6"/>
    <mergeCell ref="J6:N6"/>
    <mergeCell ref="B7:D7"/>
    <mergeCell ref="J7:N7"/>
    <mergeCell ref="B8:D8"/>
    <mergeCell ref="J8:N8"/>
    <mergeCell ref="B9:D9"/>
    <mergeCell ref="J9:N9"/>
    <mergeCell ref="B10:D10"/>
    <mergeCell ref="J10:N10"/>
    <mergeCell ref="Q2:AB2"/>
    <mergeCell ref="Q3:AB3"/>
    <mergeCell ref="R4:U4"/>
    <mergeCell ref="Y4:AB4"/>
    <mergeCell ref="R5:U5"/>
    <mergeCell ref="Y5:AB5"/>
    <mergeCell ref="B1:C1"/>
    <mergeCell ref="A2:N2"/>
    <mergeCell ref="B4:D4"/>
    <mergeCell ref="J4:N4"/>
    <mergeCell ref="B5:D5"/>
    <mergeCell ref="J5:N5"/>
    <mergeCell ref="A3:N3"/>
    <mergeCell ref="R9:U9"/>
    <mergeCell ref="Y9:AB9"/>
    <mergeCell ref="R10:U10"/>
    <mergeCell ref="Y10:AB10"/>
    <mergeCell ref="R11:U11"/>
    <mergeCell ref="Y11:AB11"/>
    <mergeCell ref="R6:U6"/>
    <mergeCell ref="Y6:AB6"/>
    <mergeCell ref="R7:U7"/>
    <mergeCell ref="Y7:AB7"/>
    <mergeCell ref="R8:U8"/>
    <mergeCell ref="Y8:AB8"/>
    <mergeCell ref="R15:U15"/>
    <mergeCell ref="Y15:AB15"/>
    <mergeCell ref="R16:U16"/>
    <mergeCell ref="Y16:AB16"/>
    <mergeCell ref="R17:U17"/>
    <mergeCell ref="Y17:AB17"/>
    <mergeCell ref="R12:U12"/>
    <mergeCell ref="Y12:AB12"/>
    <mergeCell ref="R13:U13"/>
    <mergeCell ref="Y13:AB13"/>
    <mergeCell ref="R14:U14"/>
    <mergeCell ref="Y14:AB14"/>
    <mergeCell ref="R27:U27"/>
    <mergeCell ref="Y27:AB27"/>
    <mergeCell ref="R28:U28"/>
    <mergeCell ref="Y28:AB28"/>
    <mergeCell ref="Q29:X29"/>
    <mergeCell ref="Y29:AB29"/>
    <mergeCell ref="R18:U18"/>
    <mergeCell ref="Y18:AB18"/>
    <mergeCell ref="R19:U19"/>
    <mergeCell ref="Y19:AB19"/>
    <mergeCell ref="R20:U20"/>
    <mergeCell ref="Y20:AB20"/>
    <mergeCell ref="R25:U25"/>
    <mergeCell ref="Y25:AB25"/>
    <mergeCell ref="R26:U26"/>
    <mergeCell ref="Y26:AB26"/>
    <mergeCell ref="R21:U21"/>
    <mergeCell ref="Y21:AB21"/>
    <mergeCell ref="R22:U22"/>
    <mergeCell ref="Y22:AB22"/>
    <mergeCell ref="R23:U23"/>
    <mergeCell ref="Y23:AB23"/>
    <mergeCell ref="R24:U24"/>
    <mergeCell ref="Y24:AB24"/>
  </mergeCells>
  <pageMargins left="0.28937007874015702" right="0.28937007874015702" top="0.74803040200000004" bottom="0.74803040200000004" header="0.31496062992126" footer="0.31496062992126"/>
  <pageSetup orientation="portrait" r:id="rId1"/>
  <headerFooter>
    <oddHeader>&amp;L
&amp;C&amp;"B Nazanin,Bold"&amp;12پارک علم و فناوری جهاد دانشگاهی کرمانشاه</oddHeader>
    <oddFooter>&amp;C&amp;"B Nazanin,Bold"&amp;12پارک علم و فناوری جهاد دانشگاهی کرمانشاه</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'3'!$B$5:$B$34</xm:f>
          </x14:formula1>
          <xm:sqref>E5:E28 V5:V28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18"/>
  <sheetViews>
    <sheetView showGridLines="0" rightToLeft="1" topLeftCell="A2" zoomScaleNormal="100" workbookViewId="0">
      <selection activeCell="S15" sqref="S15"/>
    </sheetView>
  </sheetViews>
  <sheetFormatPr defaultColWidth="8.85546875" defaultRowHeight="28.35" customHeight="1"/>
  <cols>
    <col min="1" max="1" width="6.85546875" style="1" customWidth="1"/>
    <col min="2" max="2" width="8.28515625" style="1" customWidth="1"/>
    <col min="3" max="3" width="12.28515625" style="1" customWidth="1"/>
    <col min="4" max="4" width="8.28515625" style="1" customWidth="1"/>
    <col min="5" max="5" width="9.140625" style="1" customWidth="1"/>
    <col min="6" max="6" width="16.7109375" style="1" customWidth="1"/>
    <col min="7" max="8" width="8.28515625" style="1" customWidth="1"/>
    <col min="9" max="9" width="17.7109375" style="1" customWidth="1"/>
    <col min="10" max="10" width="3.42578125" style="1" hidden="1" customWidth="1"/>
    <col min="11" max="11" width="6.7109375" style="1" hidden="1" customWidth="1"/>
    <col min="12" max="12" width="7.7109375" style="1" customWidth="1"/>
    <col min="13" max="13" width="8.85546875" style="1" hidden="1" customWidth="1"/>
    <col min="14" max="14" width="0.85546875" style="1" customWidth="1"/>
    <col min="15" max="16384" width="8.85546875" style="1"/>
  </cols>
  <sheetData>
    <row r="1" spans="1:12" ht="27" hidden="1" customHeight="1">
      <c r="A1" s="21" t="s">
        <v>217</v>
      </c>
      <c r="B1" s="564">
        <f>'1'!B2:B2</f>
        <v>0</v>
      </c>
      <c r="C1" s="564"/>
    </row>
    <row r="2" spans="1:12" ht="28.35" customHeight="1">
      <c r="A2" s="709" t="s">
        <v>112</v>
      </c>
      <c r="B2" s="710"/>
      <c r="C2" s="710"/>
      <c r="D2" s="710"/>
      <c r="E2" s="710"/>
      <c r="F2" s="710"/>
      <c r="G2" s="710"/>
      <c r="H2" s="710"/>
      <c r="I2" s="710"/>
      <c r="J2" s="710"/>
      <c r="K2" s="710"/>
      <c r="L2" s="711"/>
    </row>
    <row r="3" spans="1:12" ht="28.35" customHeight="1">
      <c r="A3" s="712" t="s">
        <v>113</v>
      </c>
      <c r="B3" s="713"/>
      <c r="C3" s="713"/>
      <c r="D3" s="713"/>
      <c r="E3" s="714"/>
      <c r="F3" s="712" t="s">
        <v>114</v>
      </c>
      <c r="G3" s="713"/>
      <c r="H3" s="713"/>
      <c r="I3" s="713"/>
      <c r="J3" s="713"/>
      <c r="K3" s="713"/>
      <c r="L3" s="714"/>
    </row>
    <row r="4" spans="1:12" ht="28.35" customHeight="1">
      <c r="A4" s="715"/>
      <c r="B4" s="716"/>
      <c r="C4" s="716"/>
      <c r="D4" s="716"/>
      <c r="E4" s="717"/>
      <c r="F4" s="715"/>
      <c r="G4" s="716"/>
      <c r="H4" s="716"/>
      <c r="I4" s="716"/>
      <c r="J4" s="716"/>
      <c r="K4" s="716"/>
      <c r="L4" s="717"/>
    </row>
    <row r="5" spans="1:12" ht="28.35" customHeight="1">
      <c r="A5" s="718"/>
      <c r="B5" s="719"/>
      <c r="C5" s="719"/>
      <c r="D5" s="719"/>
      <c r="E5" s="720"/>
      <c r="F5" s="718"/>
      <c r="G5" s="719"/>
      <c r="H5" s="719"/>
      <c r="I5" s="719"/>
      <c r="J5" s="719"/>
      <c r="K5" s="719"/>
      <c r="L5" s="720"/>
    </row>
    <row r="6" spans="1:12" ht="28.35" customHeight="1">
      <c r="A6" s="718"/>
      <c r="B6" s="719"/>
      <c r="C6" s="719"/>
      <c r="D6" s="719"/>
      <c r="E6" s="720"/>
      <c r="F6" s="718"/>
      <c r="G6" s="719"/>
      <c r="H6" s="719"/>
      <c r="I6" s="719"/>
      <c r="J6" s="719"/>
      <c r="K6" s="719"/>
      <c r="L6" s="720"/>
    </row>
    <row r="7" spans="1:12" ht="28.35" customHeight="1">
      <c r="A7" s="718"/>
      <c r="B7" s="719"/>
      <c r="C7" s="719"/>
      <c r="D7" s="719"/>
      <c r="E7" s="720"/>
      <c r="F7" s="718"/>
      <c r="G7" s="719"/>
      <c r="H7" s="719"/>
      <c r="I7" s="719"/>
      <c r="J7" s="719"/>
      <c r="K7" s="719"/>
      <c r="L7" s="720"/>
    </row>
    <row r="8" spans="1:12" ht="28.35" customHeight="1">
      <c r="A8" s="718"/>
      <c r="B8" s="719"/>
      <c r="C8" s="719"/>
      <c r="D8" s="719"/>
      <c r="E8" s="720"/>
      <c r="F8" s="718"/>
      <c r="G8" s="719"/>
      <c r="H8" s="719"/>
      <c r="I8" s="719"/>
      <c r="J8" s="719"/>
      <c r="K8" s="719"/>
      <c r="L8" s="720"/>
    </row>
    <row r="9" spans="1:12" ht="28.35" customHeight="1">
      <c r="A9" s="718"/>
      <c r="B9" s="719"/>
      <c r="C9" s="719"/>
      <c r="D9" s="719"/>
      <c r="E9" s="720"/>
      <c r="F9" s="718"/>
      <c r="G9" s="719"/>
      <c r="H9" s="719"/>
      <c r="I9" s="719"/>
      <c r="J9" s="719"/>
      <c r="K9" s="719"/>
      <c r="L9" s="720"/>
    </row>
    <row r="10" spans="1:12" ht="28.35" customHeight="1">
      <c r="A10" s="718"/>
      <c r="B10" s="719"/>
      <c r="C10" s="719"/>
      <c r="D10" s="719"/>
      <c r="E10" s="720"/>
      <c r="F10" s="718"/>
      <c r="G10" s="719"/>
      <c r="H10" s="719"/>
      <c r="I10" s="719"/>
      <c r="J10" s="719"/>
      <c r="K10" s="719"/>
      <c r="L10" s="720"/>
    </row>
    <row r="11" spans="1:12" ht="28.35" customHeight="1">
      <c r="A11" s="718"/>
      <c r="B11" s="719"/>
      <c r="C11" s="719"/>
      <c r="D11" s="719"/>
      <c r="E11" s="720"/>
      <c r="F11" s="718"/>
      <c r="G11" s="719"/>
      <c r="H11" s="719"/>
      <c r="I11" s="719"/>
      <c r="J11" s="719"/>
      <c r="K11" s="719"/>
      <c r="L11" s="720"/>
    </row>
    <row r="12" spans="1:12" ht="28.35" customHeight="1">
      <c r="A12" s="718"/>
      <c r="B12" s="719"/>
      <c r="C12" s="719"/>
      <c r="D12" s="719"/>
      <c r="E12" s="720"/>
      <c r="F12" s="718"/>
      <c r="G12" s="719"/>
      <c r="H12" s="719"/>
      <c r="I12" s="719"/>
      <c r="J12" s="719"/>
      <c r="K12" s="719"/>
      <c r="L12" s="720"/>
    </row>
    <row r="13" spans="1:12" ht="28.35" customHeight="1">
      <c r="A13" s="718"/>
      <c r="B13" s="719"/>
      <c r="C13" s="719"/>
      <c r="D13" s="719"/>
      <c r="E13" s="720"/>
      <c r="F13" s="718"/>
      <c r="G13" s="719"/>
      <c r="H13" s="719"/>
      <c r="I13" s="719"/>
      <c r="J13" s="719"/>
      <c r="K13" s="719"/>
      <c r="L13" s="720"/>
    </row>
    <row r="14" spans="1:12" ht="28.35" customHeight="1">
      <c r="A14" s="718"/>
      <c r="B14" s="719"/>
      <c r="C14" s="719"/>
      <c r="D14" s="719"/>
      <c r="E14" s="720"/>
      <c r="F14" s="718"/>
      <c r="G14" s="719"/>
      <c r="H14" s="719"/>
      <c r="I14" s="719"/>
      <c r="J14" s="719"/>
      <c r="K14" s="719"/>
      <c r="L14" s="720"/>
    </row>
    <row r="15" spans="1:12" ht="28.35" customHeight="1">
      <c r="A15" s="718"/>
      <c r="B15" s="719"/>
      <c r="C15" s="719"/>
      <c r="D15" s="719"/>
      <c r="E15" s="720"/>
      <c r="F15" s="718"/>
      <c r="G15" s="719"/>
      <c r="H15" s="719"/>
      <c r="I15" s="719"/>
      <c r="J15" s="719"/>
      <c r="K15" s="719"/>
      <c r="L15" s="720"/>
    </row>
    <row r="16" spans="1:12" ht="28.35" customHeight="1">
      <c r="A16" s="39"/>
      <c r="B16" s="40"/>
      <c r="C16" s="40"/>
      <c r="D16" s="40"/>
      <c r="E16" s="41"/>
      <c r="F16" s="39"/>
      <c r="G16" s="40"/>
      <c r="H16" s="40"/>
      <c r="I16" s="40"/>
      <c r="J16" s="40"/>
      <c r="K16" s="40"/>
      <c r="L16" s="41"/>
    </row>
    <row r="17" spans="1:12" ht="28.35" customHeight="1">
      <c r="A17" s="718"/>
      <c r="B17" s="719"/>
      <c r="C17" s="719"/>
      <c r="D17" s="719"/>
      <c r="E17" s="720"/>
      <c r="F17" s="718"/>
      <c r="G17" s="719"/>
      <c r="H17" s="719"/>
      <c r="I17" s="719"/>
      <c r="J17" s="719"/>
      <c r="K17" s="719"/>
      <c r="L17" s="720"/>
    </row>
    <row r="18" spans="1:12" ht="28.35" customHeight="1">
      <c r="A18" s="718"/>
      <c r="B18" s="719"/>
      <c r="C18" s="719"/>
      <c r="D18" s="719"/>
      <c r="E18" s="720"/>
      <c r="F18" s="718"/>
      <c r="G18" s="719"/>
      <c r="H18" s="719"/>
      <c r="I18" s="719"/>
      <c r="J18" s="719"/>
      <c r="K18" s="719"/>
      <c r="L18" s="720"/>
    </row>
  </sheetData>
  <mergeCells count="30">
    <mergeCell ref="A15:E15"/>
    <mergeCell ref="F15:L15"/>
    <mergeCell ref="A17:E17"/>
    <mergeCell ref="F17:L17"/>
    <mergeCell ref="A18:E18"/>
    <mergeCell ref="F18:L18"/>
    <mergeCell ref="A12:E12"/>
    <mergeCell ref="F12:L12"/>
    <mergeCell ref="A13:E13"/>
    <mergeCell ref="F13:L13"/>
    <mergeCell ref="A14:E14"/>
    <mergeCell ref="F14:L14"/>
    <mergeCell ref="A9:E9"/>
    <mergeCell ref="F9:L9"/>
    <mergeCell ref="A10:E10"/>
    <mergeCell ref="F10:L10"/>
    <mergeCell ref="A11:E11"/>
    <mergeCell ref="F11:L11"/>
    <mergeCell ref="A6:E6"/>
    <mergeCell ref="F6:L6"/>
    <mergeCell ref="A7:E7"/>
    <mergeCell ref="F7:L7"/>
    <mergeCell ref="A8:E8"/>
    <mergeCell ref="F8:L8"/>
    <mergeCell ref="B1:C1"/>
    <mergeCell ref="A2:L2"/>
    <mergeCell ref="A3:E4"/>
    <mergeCell ref="F3:L4"/>
    <mergeCell ref="A5:E5"/>
    <mergeCell ref="F5:L5"/>
  </mergeCells>
  <pageMargins left="0.28937007874015702" right="0.28937007874015702" top="0.74803040200000004" bottom="0.74803040200000004" header="0.31496062992126" footer="0.31496062992126"/>
  <pageSetup orientation="portrait" r:id="rId1"/>
  <headerFooter>
    <oddHeader>&amp;L
&amp;C&amp;"B Nazanin,Bold"&amp;12پارک علم و فناوری جهاد دانشگاهی کرمانشاه</oddHeader>
    <oddFooter>&amp;C&amp;"B Nazanin,Bold"&amp;12پارک علم و فناوری جهاد دانشگاهی کرمانشاه</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X24"/>
  <sheetViews>
    <sheetView showGridLines="0" rightToLeft="1" topLeftCell="A3" zoomScale="90" zoomScaleNormal="90" workbookViewId="0">
      <selection activeCell="A15" sqref="A15:L19"/>
    </sheetView>
  </sheetViews>
  <sheetFormatPr defaultColWidth="8.85546875" defaultRowHeight="28.35" customHeight="1"/>
  <cols>
    <col min="1" max="3" width="11.7109375" style="1" customWidth="1"/>
    <col min="4" max="4" width="8.28515625" style="1" customWidth="1"/>
    <col min="5" max="5" width="9.140625" style="1" customWidth="1"/>
    <col min="6" max="6" width="21" style="1" customWidth="1"/>
    <col min="7" max="7" width="10.140625" style="1" customWidth="1"/>
    <col min="8" max="8" width="8.28515625" style="1" customWidth="1"/>
    <col min="9" max="9" width="18.5703125" style="1" customWidth="1"/>
    <col min="10" max="10" width="3.42578125" style="1" hidden="1" customWidth="1"/>
    <col min="11" max="11" width="6.7109375" style="1" hidden="1" customWidth="1"/>
    <col min="12" max="12" width="1.7109375" style="1" customWidth="1"/>
    <col min="13" max="13" width="8.85546875" style="1" hidden="1" customWidth="1"/>
    <col min="14" max="14" width="0.85546875" style="1" customWidth="1"/>
    <col min="15" max="15" width="3" style="1" customWidth="1"/>
    <col min="16" max="16384" width="8.85546875" style="1"/>
  </cols>
  <sheetData>
    <row r="1" spans="1:24" ht="28.35" hidden="1" customHeight="1" thickBot="1">
      <c r="A1" s="21" t="s">
        <v>217</v>
      </c>
      <c r="B1" s="564">
        <f>'1'!B2:B2</f>
        <v>0</v>
      </c>
      <c r="C1" s="564"/>
    </row>
    <row r="2" spans="1:24" ht="28.35" customHeight="1">
      <c r="A2" s="730" t="s">
        <v>56</v>
      </c>
      <c r="B2" s="731"/>
      <c r="C2" s="731"/>
      <c r="D2" s="731"/>
      <c r="E2" s="731"/>
      <c r="F2" s="731"/>
      <c r="G2" s="731"/>
      <c r="H2" s="731"/>
      <c r="I2" s="731"/>
      <c r="J2" s="731"/>
      <c r="K2" s="731"/>
      <c r="L2" s="732"/>
      <c r="P2" s="721" t="s">
        <v>291</v>
      </c>
      <c r="Q2" s="722"/>
      <c r="R2" s="722"/>
      <c r="S2" s="722"/>
      <c r="T2" s="722"/>
      <c r="U2" s="722"/>
      <c r="V2" s="722"/>
      <c r="W2" s="722"/>
      <c r="X2" s="723"/>
    </row>
    <row r="3" spans="1:24" ht="28.35" customHeight="1">
      <c r="A3" s="733" t="s">
        <v>14</v>
      </c>
      <c r="B3" s="734"/>
      <c r="C3" s="735"/>
      <c r="D3" s="736" t="s">
        <v>64</v>
      </c>
      <c r="E3" s="734"/>
      <c r="F3" s="735"/>
      <c r="G3" s="736" t="s">
        <v>317</v>
      </c>
      <c r="H3" s="734"/>
      <c r="I3" s="734"/>
      <c r="J3" s="734"/>
      <c r="K3" s="734"/>
      <c r="L3" s="737"/>
      <c r="P3" s="724"/>
      <c r="Q3" s="725"/>
      <c r="R3" s="725"/>
      <c r="S3" s="725"/>
      <c r="T3" s="725"/>
      <c r="U3" s="725"/>
      <c r="V3" s="725"/>
      <c r="W3" s="725"/>
      <c r="X3" s="726"/>
    </row>
    <row r="4" spans="1:24" ht="28.35" customHeight="1">
      <c r="A4" s="738" t="s">
        <v>146</v>
      </c>
      <c r="B4" s="739"/>
      <c r="C4" s="740"/>
      <c r="D4" s="458"/>
      <c r="E4" s="459"/>
      <c r="F4" s="473"/>
      <c r="G4" s="651"/>
      <c r="H4" s="652"/>
      <c r="I4" s="652"/>
      <c r="J4" s="652"/>
      <c r="K4" s="652"/>
      <c r="L4" s="653"/>
      <c r="M4" s="5"/>
      <c r="P4" s="724"/>
      <c r="Q4" s="725"/>
      <c r="R4" s="725"/>
      <c r="S4" s="725"/>
      <c r="T4" s="725"/>
      <c r="U4" s="725"/>
      <c r="V4" s="725"/>
      <c r="W4" s="725"/>
      <c r="X4" s="726"/>
    </row>
    <row r="5" spans="1:24" ht="28.35" customHeight="1">
      <c r="A5" s="738" t="s">
        <v>147</v>
      </c>
      <c r="B5" s="739"/>
      <c r="C5" s="740"/>
      <c r="D5" s="458"/>
      <c r="E5" s="459"/>
      <c r="F5" s="473"/>
      <c r="G5" s="651"/>
      <c r="H5" s="652"/>
      <c r="I5" s="652"/>
      <c r="J5" s="652"/>
      <c r="K5" s="652"/>
      <c r="L5" s="653"/>
      <c r="M5" s="5"/>
      <c r="P5" s="724"/>
      <c r="Q5" s="725"/>
      <c r="R5" s="725"/>
      <c r="S5" s="725"/>
      <c r="T5" s="725"/>
      <c r="U5" s="725"/>
      <c r="V5" s="725"/>
      <c r="W5" s="725"/>
      <c r="X5" s="726"/>
    </row>
    <row r="6" spans="1:24" ht="28.35" customHeight="1">
      <c r="A6" s="738" t="s">
        <v>148</v>
      </c>
      <c r="B6" s="739"/>
      <c r="C6" s="740"/>
      <c r="D6" s="458"/>
      <c r="E6" s="459"/>
      <c r="F6" s="473"/>
      <c r="G6" s="651"/>
      <c r="H6" s="652"/>
      <c r="I6" s="652"/>
      <c r="J6" s="652"/>
      <c r="K6" s="652"/>
      <c r="L6" s="653"/>
      <c r="M6" s="5"/>
      <c r="P6" s="724"/>
      <c r="Q6" s="725"/>
      <c r="R6" s="725"/>
      <c r="S6" s="725"/>
      <c r="T6" s="725"/>
      <c r="U6" s="725"/>
      <c r="V6" s="725"/>
      <c r="W6" s="725"/>
      <c r="X6" s="726"/>
    </row>
    <row r="7" spans="1:24" ht="28.35" customHeight="1">
      <c r="A7" s="738" t="s">
        <v>149</v>
      </c>
      <c r="B7" s="739"/>
      <c r="C7" s="740"/>
      <c r="D7" s="458"/>
      <c r="E7" s="459"/>
      <c r="F7" s="473"/>
      <c r="G7" s="651"/>
      <c r="H7" s="652"/>
      <c r="I7" s="652"/>
      <c r="J7" s="652"/>
      <c r="K7" s="652"/>
      <c r="L7" s="653"/>
      <c r="P7" s="724"/>
      <c r="Q7" s="725"/>
      <c r="R7" s="725"/>
      <c r="S7" s="725"/>
      <c r="T7" s="725"/>
      <c r="U7" s="725"/>
      <c r="V7" s="725"/>
      <c r="W7" s="725"/>
      <c r="X7" s="726"/>
    </row>
    <row r="8" spans="1:24" ht="28.35" customHeight="1">
      <c r="A8" s="738" t="s">
        <v>150</v>
      </c>
      <c r="B8" s="739"/>
      <c r="C8" s="740"/>
      <c r="D8" s="458"/>
      <c r="E8" s="459"/>
      <c r="F8" s="473"/>
      <c r="G8" s="651"/>
      <c r="H8" s="652"/>
      <c r="I8" s="652"/>
      <c r="J8" s="652"/>
      <c r="K8" s="652"/>
      <c r="L8" s="653"/>
      <c r="P8" s="724"/>
      <c r="Q8" s="725"/>
      <c r="R8" s="725"/>
      <c r="S8" s="725"/>
      <c r="T8" s="725"/>
      <c r="U8" s="725"/>
      <c r="V8" s="725"/>
      <c r="W8" s="725"/>
      <c r="X8" s="726"/>
    </row>
    <row r="9" spans="1:24" ht="28.35" customHeight="1">
      <c r="A9" s="738" t="s">
        <v>67</v>
      </c>
      <c r="B9" s="739"/>
      <c r="C9" s="740"/>
      <c r="D9" s="458"/>
      <c r="E9" s="459"/>
      <c r="F9" s="473"/>
      <c r="G9" s="651"/>
      <c r="H9" s="652"/>
      <c r="I9" s="652"/>
      <c r="J9" s="652"/>
      <c r="K9" s="652"/>
      <c r="L9" s="653"/>
      <c r="P9" s="724"/>
      <c r="Q9" s="725"/>
      <c r="R9" s="725"/>
      <c r="S9" s="725"/>
      <c r="T9" s="725"/>
      <c r="U9" s="725"/>
      <c r="V9" s="725"/>
      <c r="W9" s="725"/>
      <c r="X9" s="726"/>
    </row>
    <row r="10" spans="1:24" ht="28.35" customHeight="1" thickBot="1">
      <c r="A10" s="741" t="s">
        <v>157</v>
      </c>
      <c r="B10" s="742"/>
      <c r="C10" s="742"/>
      <c r="D10" s="742"/>
      <c r="E10" s="742"/>
      <c r="F10" s="743"/>
      <c r="G10" s="703">
        <f>SUM(G4:L9)</f>
        <v>0</v>
      </c>
      <c r="H10" s="704"/>
      <c r="I10" s="704"/>
      <c r="J10" s="704"/>
      <c r="K10" s="704"/>
      <c r="L10" s="705"/>
      <c r="P10" s="724"/>
      <c r="Q10" s="725"/>
      <c r="R10" s="725"/>
      <c r="S10" s="725"/>
      <c r="T10" s="725"/>
      <c r="U10" s="725"/>
      <c r="V10" s="725"/>
      <c r="W10" s="725"/>
      <c r="X10" s="726"/>
    </row>
    <row r="11" spans="1:24" ht="9" customHeight="1" thickBot="1">
      <c r="A11" s="8"/>
      <c r="B11" s="8"/>
      <c r="C11" s="8"/>
      <c r="D11" s="8"/>
      <c r="E11" s="8"/>
      <c r="F11" s="8"/>
      <c r="G11" s="8"/>
      <c r="H11" s="8"/>
      <c r="I11" s="8"/>
      <c r="J11" s="4"/>
      <c r="K11" s="8"/>
      <c r="P11" s="724"/>
      <c r="Q11" s="725"/>
      <c r="R11" s="725"/>
      <c r="S11" s="725"/>
      <c r="T11" s="725"/>
      <c r="U11" s="725"/>
      <c r="V11" s="725"/>
      <c r="W11" s="725"/>
      <c r="X11" s="726"/>
    </row>
    <row r="12" spans="1:24" ht="42.75" customHeight="1">
      <c r="A12" s="744" t="s">
        <v>49</v>
      </c>
      <c r="B12" s="745"/>
      <c r="C12" s="745"/>
      <c r="D12" s="745"/>
      <c r="E12" s="745"/>
      <c r="F12" s="745"/>
      <c r="G12" s="745"/>
      <c r="H12" s="745"/>
      <c r="I12" s="745"/>
      <c r="J12" s="745"/>
      <c r="K12" s="745"/>
      <c r="L12" s="746"/>
      <c r="P12" s="724"/>
      <c r="Q12" s="725"/>
      <c r="R12" s="725"/>
      <c r="S12" s="725"/>
      <c r="T12" s="725"/>
      <c r="U12" s="725"/>
      <c r="V12" s="725"/>
      <c r="W12" s="725"/>
      <c r="X12" s="726"/>
    </row>
    <row r="13" spans="1:24" ht="28.35" customHeight="1">
      <c r="A13" s="747" t="s">
        <v>25</v>
      </c>
      <c r="B13" s="748"/>
      <c r="C13" s="749"/>
      <c r="D13" s="750" t="s">
        <v>47</v>
      </c>
      <c r="E13" s="749"/>
      <c r="F13" s="187" t="s">
        <v>295</v>
      </c>
      <c r="G13" s="750" t="s">
        <v>294</v>
      </c>
      <c r="H13" s="748"/>
      <c r="I13" s="748"/>
      <c r="J13" s="748"/>
      <c r="K13" s="748"/>
      <c r="L13" s="751"/>
      <c r="P13" s="724"/>
      <c r="Q13" s="725"/>
      <c r="R13" s="725"/>
      <c r="S13" s="725"/>
      <c r="T13" s="725"/>
      <c r="U13" s="725"/>
      <c r="V13" s="725"/>
      <c r="W13" s="725"/>
      <c r="X13" s="726"/>
    </row>
    <row r="14" spans="1:24" ht="28.35" customHeight="1">
      <c r="A14" s="752" t="s">
        <v>45</v>
      </c>
      <c r="B14" s="753"/>
      <c r="C14" s="754"/>
      <c r="D14" s="433"/>
      <c r="E14" s="476"/>
      <c r="F14" s="288"/>
      <c r="G14" s="697">
        <f>F14*D14</f>
        <v>0</v>
      </c>
      <c r="H14" s="698"/>
      <c r="I14" s="698"/>
      <c r="J14" s="698"/>
      <c r="K14" s="698"/>
      <c r="L14" s="699"/>
      <c r="P14" s="724"/>
      <c r="Q14" s="725"/>
      <c r="R14" s="725"/>
      <c r="S14" s="725"/>
      <c r="T14" s="725"/>
      <c r="U14" s="725"/>
      <c r="V14" s="725"/>
      <c r="W14" s="725"/>
      <c r="X14" s="726"/>
    </row>
    <row r="15" spans="1:24" ht="28.35" customHeight="1">
      <c r="A15" s="755" t="s">
        <v>46</v>
      </c>
      <c r="B15" s="756"/>
      <c r="C15" s="757"/>
      <c r="D15" s="758"/>
      <c r="E15" s="759"/>
      <c r="F15" s="294"/>
      <c r="G15" s="697">
        <f>F15*D15</f>
        <v>0</v>
      </c>
      <c r="H15" s="698"/>
      <c r="I15" s="698"/>
      <c r="J15" s="698"/>
      <c r="K15" s="698"/>
      <c r="L15" s="699"/>
      <c r="P15" s="724"/>
      <c r="Q15" s="725"/>
      <c r="R15" s="725"/>
      <c r="S15" s="725"/>
      <c r="T15" s="725"/>
      <c r="U15" s="725"/>
      <c r="V15" s="725"/>
      <c r="W15" s="725"/>
      <c r="X15" s="726"/>
    </row>
    <row r="16" spans="1:24" ht="33.75" customHeight="1">
      <c r="A16" s="760" t="s">
        <v>48</v>
      </c>
      <c r="B16" s="761"/>
      <c r="C16" s="762"/>
      <c r="D16" s="433"/>
      <c r="E16" s="476"/>
      <c r="F16" s="288"/>
      <c r="G16" s="697">
        <f>F16*D16</f>
        <v>0</v>
      </c>
      <c r="H16" s="698"/>
      <c r="I16" s="698"/>
      <c r="J16" s="698"/>
      <c r="K16" s="698"/>
      <c r="L16" s="699"/>
      <c r="P16" s="724"/>
      <c r="Q16" s="725"/>
      <c r="R16" s="725"/>
      <c r="S16" s="725"/>
      <c r="T16" s="725"/>
      <c r="U16" s="725"/>
      <c r="V16" s="725"/>
      <c r="W16" s="725"/>
      <c r="X16" s="726"/>
    </row>
    <row r="17" spans="1:24" ht="28.35" customHeight="1" thickBot="1">
      <c r="A17" s="741" t="s">
        <v>157</v>
      </c>
      <c r="B17" s="742"/>
      <c r="C17" s="742"/>
      <c r="D17" s="742"/>
      <c r="E17" s="742"/>
      <c r="F17" s="743"/>
      <c r="G17" s="763">
        <f>SUM(G14:L16)</f>
        <v>0</v>
      </c>
      <c r="H17" s="764"/>
      <c r="I17" s="764"/>
      <c r="J17" s="764"/>
      <c r="K17" s="764"/>
      <c r="L17" s="765"/>
      <c r="P17" s="727"/>
      <c r="Q17" s="728"/>
      <c r="R17" s="728"/>
      <c r="S17" s="728"/>
      <c r="T17" s="728"/>
      <c r="U17" s="728"/>
      <c r="V17" s="728"/>
      <c r="W17" s="728"/>
      <c r="X17" s="729"/>
    </row>
    <row r="18" spans="1:24" ht="9" customHeight="1">
      <c r="A18" s="9"/>
      <c r="B18" s="9"/>
      <c r="C18" s="9"/>
      <c r="D18" s="9"/>
      <c r="E18" s="9"/>
      <c r="F18" s="9"/>
      <c r="G18" s="9"/>
      <c r="H18" s="9"/>
      <c r="I18" s="9"/>
      <c r="J18" s="9"/>
      <c r="K18" s="9"/>
      <c r="L18" s="9"/>
    </row>
    <row r="19" spans="1:24" ht="28.35" hidden="1" customHeight="1">
      <c r="A19" s="709" t="s">
        <v>132</v>
      </c>
      <c r="B19" s="710"/>
      <c r="C19" s="710"/>
      <c r="D19" s="710"/>
      <c r="E19" s="710"/>
      <c r="F19" s="710"/>
      <c r="G19" s="710"/>
      <c r="H19" s="710"/>
      <c r="I19" s="710"/>
      <c r="J19" s="710"/>
      <c r="K19" s="710"/>
      <c r="L19" s="711"/>
    </row>
    <row r="20" spans="1:24" ht="28.35" hidden="1" customHeight="1">
      <c r="A20" s="6" t="s">
        <v>15</v>
      </c>
      <c r="B20" s="766" t="s">
        <v>25</v>
      </c>
      <c r="C20" s="767"/>
      <c r="D20" s="6" t="s">
        <v>23</v>
      </c>
      <c r="E20" s="766" t="s">
        <v>70</v>
      </c>
      <c r="F20" s="767"/>
      <c r="G20" s="768" t="s">
        <v>298</v>
      </c>
      <c r="H20" s="767"/>
      <c r="I20" s="766" t="s">
        <v>269</v>
      </c>
      <c r="J20" s="769"/>
      <c r="K20" s="769"/>
      <c r="L20" s="767"/>
    </row>
    <row r="21" spans="1:24" ht="28.35" hidden="1" customHeight="1">
      <c r="A21" s="10">
        <v>1</v>
      </c>
      <c r="B21" s="770"/>
      <c r="C21" s="771"/>
      <c r="D21" s="13"/>
      <c r="E21" s="770"/>
      <c r="F21" s="771"/>
      <c r="G21" s="772"/>
      <c r="H21" s="773"/>
      <c r="I21" s="774">
        <f>G21*D21</f>
        <v>0</v>
      </c>
      <c r="J21" s="775"/>
      <c r="K21" s="775"/>
      <c r="L21" s="776"/>
    </row>
    <row r="22" spans="1:24" ht="28.35" hidden="1" customHeight="1">
      <c r="A22" s="10">
        <v>2</v>
      </c>
      <c r="B22" s="770"/>
      <c r="C22" s="771"/>
      <c r="D22" s="13"/>
      <c r="E22" s="770"/>
      <c r="F22" s="771"/>
      <c r="G22" s="772"/>
      <c r="H22" s="773"/>
      <c r="I22" s="774">
        <f>G22*D22</f>
        <v>0</v>
      </c>
      <c r="J22" s="775"/>
      <c r="K22" s="775"/>
      <c r="L22" s="776"/>
    </row>
    <row r="23" spans="1:24" ht="28.35" hidden="1" customHeight="1">
      <c r="A23" s="10">
        <v>3</v>
      </c>
      <c r="B23" s="770"/>
      <c r="C23" s="771"/>
      <c r="D23" s="13"/>
      <c r="E23" s="770"/>
      <c r="F23" s="771"/>
      <c r="G23" s="772"/>
      <c r="H23" s="773"/>
      <c r="I23" s="774">
        <f>G23*D23</f>
        <v>0</v>
      </c>
      <c r="J23" s="775"/>
      <c r="K23" s="775"/>
      <c r="L23" s="776"/>
    </row>
    <row r="24" spans="1:24" ht="28.35" hidden="1" customHeight="1">
      <c r="A24" s="777" t="s">
        <v>157</v>
      </c>
      <c r="B24" s="778"/>
      <c r="C24" s="778"/>
      <c r="D24" s="778"/>
      <c r="E24" s="778"/>
      <c r="F24" s="778"/>
      <c r="G24" s="778"/>
      <c r="H24" s="779"/>
      <c r="I24" s="774">
        <f>SUM(I21:L23)</f>
        <v>0</v>
      </c>
      <c r="J24" s="775"/>
      <c r="K24" s="775"/>
      <c r="L24" s="776"/>
    </row>
  </sheetData>
  <mergeCells count="60">
    <mergeCell ref="A24:H24"/>
    <mergeCell ref="I24:L24"/>
    <mergeCell ref="B22:C22"/>
    <mergeCell ref="E22:F22"/>
    <mergeCell ref="G22:H22"/>
    <mergeCell ref="I22:L22"/>
    <mergeCell ref="B23:C23"/>
    <mergeCell ref="E23:F23"/>
    <mergeCell ref="G23:H23"/>
    <mergeCell ref="I23:L23"/>
    <mergeCell ref="B20:C20"/>
    <mergeCell ref="E20:F20"/>
    <mergeCell ref="G20:H20"/>
    <mergeCell ref="I20:L20"/>
    <mergeCell ref="B21:C21"/>
    <mergeCell ref="E21:F21"/>
    <mergeCell ref="G21:H21"/>
    <mergeCell ref="I21:L21"/>
    <mergeCell ref="A12:L12"/>
    <mergeCell ref="A13:C13"/>
    <mergeCell ref="D13:E13"/>
    <mergeCell ref="G13:L13"/>
    <mergeCell ref="A19:L19"/>
    <mergeCell ref="A14:C14"/>
    <mergeCell ref="D14:E14"/>
    <mergeCell ref="G14:L14"/>
    <mergeCell ref="A15:C15"/>
    <mergeCell ref="D15:E15"/>
    <mergeCell ref="G15:L15"/>
    <mergeCell ref="A16:C16"/>
    <mergeCell ref="D16:E16"/>
    <mergeCell ref="G16:L16"/>
    <mergeCell ref="A17:F17"/>
    <mergeCell ref="G17:L17"/>
    <mergeCell ref="A9:C9"/>
    <mergeCell ref="D9:F9"/>
    <mergeCell ref="G9:L9"/>
    <mergeCell ref="A10:F10"/>
    <mergeCell ref="G10:L10"/>
    <mergeCell ref="D7:F7"/>
    <mergeCell ref="G7:L7"/>
    <mergeCell ref="A8:C8"/>
    <mergeCell ref="D8:F8"/>
    <mergeCell ref="G8:L8"/>
    <mergeCell ref="G5:L5"/>
    <mergeCell ref="G6:L6"/>
    <mergeCell ref="P2:X17"/>
    <mergeCell ref="B1:C1"/>
    <mergeCell ref="A2:L2"/>
    <mergeCell ref="A3:C3"/>
    <mergeCell ref="D3:F3"/>
    <mergeCell ref="G3:L3"/>
    <mergeCell ref="A4:C4"/>
    <mergeCell ref="D4:F4"/>
    <mergeCell ref="G4:L4"/>
    <mergeCell ref="A5:C5"/>
    <mergeCell ref="D5:F5"/>
    <mergeCell ref="A6:C6"/>
    <mergeCell ref="D6:F6"/>
    <mergeCell ref="A7:C7"/>
  </mergeCells>
  <pageMargins left="0.28937007874015702" right="0.28937007874015702" top="0.74803040200000004" bottom="0.74803040200000004" header="0.31496062992126" footer="0.31496062992126"/>
  <pageSetup orientation="portrait" r:id="rId1"/>
  <headerFooter>
    <oddHeader>&amp;L
&amp;C&amp;"B Nazanin,Bold"&amp;12پارک علم و فناوری جهاد دانشگاهی کرمانشاه</oddHeader>
    <oddFooter>&amp;C&amp;"B Nazanin,Bold"&amp;12پارک علم و فناوری جهاد دانشگاهی کرمانشاه</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فهرست</vt:lpstr>
      <vt:lpstr>1</vt:lpstr>
      <vt:lpstr>2</vt:lpstr>
      <vt:lpstr>3</vt:lpstr>
      <vt:lpstr>4</vt:lpstr>
      <vt:lpstr>5</vt:lpstr>
      <vt:lpstr>6</vt:lpstr>
      <vt:lpstr>19</vt:lpstr>
      <vt:lpstr>8</vt:lpstr>
      <vt:lpstr>7</vt:lpstr>
      <vt:lpstr>9</vt:lpstr>
      <vt:lpstr>10</vt:lpstr>
      <vt:lpstr>11</vt:lpstr>
      <vt:lpstr>12</vt:lpstr>
      <vt:lpstr>فرم ارزیابی (2)</vt:lpstr>
      <vt:lpstr>فرم ارزیابی </vt:lpstr>
      <vt:lpstr>فرم امتیاز ارزیابی </vt:lpstr>
      <vt:lpstr>'11'!Print_Area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arian.co</cp:lastModifiedBy>
  <cp:lastPrinted>2021-07-24T10:27:47Z</cp:lastPrinted>
  <dcterms:created xsi:type="dcterms:W3CDTF">2017-02-12T13:36:38Z</dcterms:created>
  <dcterms:modified xsi:type="dcterms:W3CDTF">2023-11-01T08:17:19Z</dcterms:modified>
</cp:coreProperties>
</file>